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Intro" sheetId="1" r:id="rId1"/>
    <sheet name="Version" sheetId="2" r:id="rId2"/>
    <sheet name="Help" sheetId="3" r:id="rId3"/>
    <sheet name="Contact Log" sheetId="4" r:id="rId4"/>
    <sheet name="Timesheet" sheetId="5" r:id="rId5"/>
    <sheet name="Fortnight Template" sheetId="6" r:id="rId6"/>
  </sheets>
  <definedNames>
    <definedName name="allowance" localSheetId="2">'Help'!#REF!</definedName>
    <definedName name="allowance">'Intro'!$C$44</definedName>
    <definedName name="FT" localSheetId="2">'Help'!#REF!</definedName>
    <definedName name="FT">'Intro'!$C$45</definedName>
    <definedName name="help_creating">'Help'!$B$7</definedName>
    <definedName name="help_reporting">'Help'!$B$38</definedName>
    <definedName name="minimalist">'Help'!$B$45</definedName>
    <definedName name="_xlnm.Print_Area" localSheetId="5">'Fortnight Template'!$A$1:$H$114</definedName>
    <definedName name="_xlnm.Print_Titles" localSheetId="3">'Contact Log'!$1:$1</definedName>
    <definedName name="_xlnm.Print_Titles" localSheetId="4">'Timesheet'!$1:$1</definedName>
    <definedName name="void">'Help'!#REF!</definedName>
    <definedName name="void1">'Help'!#REF!</definedName>
    <definedName name="void2">'Help'!#REF!</definedName>
    <definedName name="void3">'Help'!#REF!</definedName>
    <definedName name="WBA" localSheetId="2">'Help'!#REF!</definedName>
    <definedName name="WBA">'Intro'!$C$43</definedName>
    <definedName name="wkaearned">'Fortnight Template'!$H$16</definedName>
    <definedName name="wkahours">'Fortnight Template'!$G$16</definedName>
  </definedNames>
  <calcPr fullCalcOnLoad="1"/>
</workbook>
</file>

<file path=xl/sharedStrings.xml><?xml version="1.0" encoding="utf-8"?>
<sst xmlns="http://schemas.openxmlformats.org/spreadsheetml/2006/main" count="343" uniqueCount="250">
  <si>
    <t>Be sure to write in the actual date and time of your report when you call it in.
When your check (or an explanation for no check) arrives, be sure to revisit this area and record the "Benefit received" information.</t>
  </si>
  <si>
    <t>At the end of the Fortnight, you are encouraged to evaluate your progress.  Remember to be nice to yourself!</t>
  </si>
  <si>
    <t>Date</t>
  </si>
  <si>
    <t>Began</t>
  </si>
  <si>
    <t>Ended</t>
  </si>
  <si>
    <t>Company</t>
  </si>
  <si>
    <t>Location</t>
  </si>
  <si>
    <t>Notes</t>
  </si>
  <si>
    <t>Hours</t>
  </si>
  <si>
    <t>Hourly
Wage</t>
  </si>
  <si>
    <t>Earned</t>
  </si>
  <si>
    <t>Disc.</t>
  </si>
  <si>
    <t>Compen-
sated</t>
  </si>
  <si>
    <t>MM/DD/YY</t>
  </si>
  <si>
    <t>Person's Name</t>
  </si>
  <si>
    <t>Y = Yes
N = No</t>
  </si>
  <si>
    <t>Overview</t>
  </si>
  <si>
    <t>This workbook serves to track daily data about work sought and/or accomplished,
remunerated and its impact on unemployment benefits.</t>
  </si>
  <si>
    <t>The Table of Contents below introduces how each section should be used on a daily
and bi-weekly basis to help the job searcher survive and thrive the search.</t>
  </si>
  <si>
    <t>The role of each area can be summarized within this Overview like this:</t>
  </si>
  <si>
    <t>The Contact Log is an ever-growing list of contacts with information useful in 
developing leads as well as preparing for reports to Workforce Center.</t>
  </si>
  <si>
    <t>The Timesheet is a record and calculator that figures out hours worked and 
chargable dollars (allowing for discounts or overtime).</t>
  </si>
  <si>
    <t>The Fortnight concept is critical here.  A fortnight is a period of two consecutive weeks.
Unemployment benefits are managed in chunks of two weeks at a time (also known as
bi-weekly).  A fortnight ID is created for each 14 day period accounted for here.</t>
  </si>
  <si>
    <t>The Fortnight ID is composed of a prefix, six digits and a suffix.  The prefix is "FN" for
"FortNight".  The next 4 digits are the year (such as 2003).  The last two digits represent
the ordinal place of the fortnight in that year (01 - 26).  The suffix 'a' or 'b' may be added 
if distinguishing one week from the next is necessary.</t>
  </si>
  <si>
    <t>Each week runs Sunday - Saturday; each fortnight begins on a Sunday and ends with
the completion of the 2nd Saturday.  The first fortnight in 2003 will be FN200301, beginning
the first second of January 5, 2003, and ending the last second of January 18, 2003.</t>
  </si>
  <si>
    <t>Fortnight ID 
(11/11/02 is FN200223a; 11/17/02 is FN200223b; 1/5/03 is FN 200301a)</t>
  </si>
  <si>
    <t>The Fortnight Template is a worksheet that can be copied every 2 weeks in preparation
for the beginning of a new fortnight.  The worksheet (or tab) name should simply be the Fortnight ID.</t>
  </si>
  <si>
    <t>This workbook can be a useful means to execute your job search and short-term
earnings tactically, in support of methods and goals established in your job search
management toolset (outside of this tool).  Changes, suggestions, feedback can be
sent to mullaney@alumni.gwu.edu .</t>
  </si>
  <si>
    <t>This tool is the intellectual property of MullaneyVision and its founder David Mullaney.
Significant contributions toward the requirements came from Lee Hecht Harrison and
the Colorado Department of Labor (Fall 2002).</t>
  </si>
  <si>
    <t>Table of Contents</t>
  </si>
  <si>
    <r>
      <t>Contact Log</t>
    </r>
    <r>
      <rPr>
        <sz val="10"/>
        <rFont val="Arial"/>
        <family val="0"/>
      </rPr>
      <t xml:space="preserve"> entries may include redundant information when contacts are made
multiple times with the same individual, and that is okay.</t>
    </r>
  </si>
  <si>
    <t>The Date field is filled in with 2 digits each for the month, day and year.</t>
  </si>
  <si>
    <t>An asterisk should be placed in the bright green column when a person is contacted
for the first time.  This is the "* = Initial Contact" field (or simply "Initial Contact").</t>
  </si>
  <si>
    <t>The "FN #" field is the FortNight ID as described in the Overview; this will help cross-
reference the appropriate FN tab.</t>
  </si>
  <si>
    <t>The Person's Name goes in the gold column.</t>
  </si>
  <si>
    <t>The Means field should have a letter (code) that signifies how the contact was
accomplished; different means of contact and their codes are listed in the column.</t>
  </si>
  <si>
    <t>The Applied field is used to track whether you submitted an application (or left a resume).</t>
  </si>
  <si>
    <t>The Field or Job field is used to distinguish one job opportunity from another (or even
which direction you were headed during this contact).</t>
  </si>
  <si>
    <t>If the contact person is an inside contact (or his/her employer is significant to the
networking), list the company name; otherwise, describe briefly the organization or
relationship that led you to have the contact.  Also annotate contact info for follow-up.
This is the Location field.</t>
  </si>
  <si>
    <t>The Notes field is available for miscellaneous use.</t>
  </si>
  <si>
    <t>The Results field summarizes the outcome (and usefulness) of the contact.</t>
  </si>
  <si>
    <t>D = Dead end
G = General info
O = Offer
P = Pending
R = new Referral</t>
  </si>
  <si>
    <r>
      <t>Timesheet</t>
    </r>
    <r>
      <rPr>
        <sz val="10"/>
        <rFont val="Arial"/>
        <family val="0"/>
      </rPr>
      <t xml:space="preserve"> is a powerful tool.</t>
    </r>
  </si>
  <si>
    <t>The Date, Began and Ended fields are formatted to track the span of time within a day that 
work was accomplished.  It allows for accuracy down to the minute and is leveraged in
other parts of the record (row).</t>
  </si>
  <si>
    <t>The Company field allows you to track multiple employers (or benefactors of volunteer
labor) in one location.  Put the company name or individual consistently for best results.</t>
  </si>
  <si>
    <t>The Location field can be used to distinguish multiple company sites in some cases,
work from home or travel related data.  Try to use as few characters as possible.</t>
  </si>
  <si>
    <t>The Notes field is available for a description of the work done or miscellaneous use.</t>
  </si>
  <si>
    <t>The Hours field is calculated from the Began and Ended fields and cleverly uses 
formatting and a constant multiplier to achieve a floating point representation of
the actual hours worked.</t>
  </si>
  <si>
    <t>The Hourly Wage field is a dollar value that you feel is the market rate at which you could
reasonably be paid.</t>
  </si>
  <si>
    <t>The Disc. field shows how much of a discount you are giving the Company that is
benefitting from your work.  If you are worth $100/hour but you have agreed to
charge only $75/hour, you should put 25% in the this field.  Overtime (such as
time and a half) might have a negative value (such as -50%).</t>
  </si>
  <si>
    <t>The Earned column calculates the dollars earned based on the time spent, the going rate
and the discount.  This value should be brought over daily to the appropriate FN tab.</t>
  </si>
  <si>
    <t>The Compensated field is useful for tracking whether or not you have actually been paid.
You might want to put NA in rows where payment is Not Applicable (not expected or warrented).</t>
  </si>
  <si>
    <t>Entire rows of Timesheet (or series of cells) can be copy/pasted (values only) easily
into FN data calculators, account statements for customers, or other tools that you may develop.</t>
  </si>
  <si>
    <r>
      <t>Fortnight</t>
    </r>
    <r>
      <rPr>
        <sz val="10"/>
        <rFont val="Arial"/>
        <family val="0"/>
      </rPr>
      <t xml:space="preserve"> worksheets have forms (for tracking goals/evaluations bi-weekly),
calculators (for tracking and figuring weekly and bi-weekly work info), and input areas
(for making pasting from Timesheet feasible).</t>
    </r>
  </si>
  <si>
    <t>The current worksheet at any point in time can provide valuable information to help you
determine whether accepting a job could have a negative impact on your unemployment
benefits and job-seeking efficiency.</t>
  </si>
  <si>
    <t>The weekly benefit amount (WBA) should be adjusted to whatever the Department of
Labor tells you is yours.  It is stored in a named cell here for common reference from
the Fortnight worksheets.</t>
  </si>
  <si>
    <t>A recipient of Unemployment Insurance benefits may earn up to 25% of the WBA 
before having to deduct dollar for dollar from the benefit (based on each dollar earned in temporary or short-term work).  This cell can also be referenced; its name is "allowance".  It is a function that calculates 1/4 of WBA and rounds up to the nearest integer.</t>
  </si>
  <si>
    <t>Fortnight ID:</t>
  </si>
  <si>
    <t>FN200229</t>
  </si>
  <si>
    <t>Date Range:</t>
  </si>
  <si>
    <t xml:space="preserve"> - </t>
  </si>
  <si>
    <t>Specific Goals</t>
  </si>
  <si>
    <t>First Week</t>
  </si>
  <si>
    <t>Day of Week</t>
  </si>
  <si>
    <t>Sunday</t>
  </si>
  <si>
    <t>Monday</t>
  </si>
  <si>
    <t>Tuesday</t>
  </si>
  <si>
    <t>Wednesday</t>
  </si>
  <si>
    <t>Thursday</t>
  </si>
  <si>
    <t>Friday</t>
  </si>
  <si>
    <t>Saturday</t>
  </si>
  <si>
    <t>DATE</t>
  </si>
  <si>
    <t>Earnings</t>
  </si>
  <si>
    <t>Running totals for week</t>
  </si>
  <si>
    <t>Scratch area</t>
  </si>
  <si>
    <t>Insert extra lines below active date if multiple wages are entered</t>
  </si>
  <si>
    <t>Wage</t>
  </si>
  <si>
    <t>Paste values from pertinent cells of Timesheet.</t>
  </si>
  <si>
    <t>Hide rows that only contain scratch data.</t>
  </si>
  <si>
    <t>Expected benefit</t>
  </si>
  <si>
    <t>Wk 1 $</t>
  </si>
  <si>
    <t>allowance</t>
  </si>
  <si>
    <t>Hours remaining before reaching "full-time"</t>
  </si>
  <si>
    <t>The number of hours determined to reflect "full-time" work is shown in "FT" cell here:</t>
  </si>
  <si>
    <t>Second Week</t>
  </si>
  <si>
    <t>Wk 2 $</t>
  </si>
  <si>
    <t>Fortnight Summary</t>
  </si>
  <si>
    <t>Call CUB line (1-888-550-2800)</t>
  </si>
  <si>
    <t>after</t>
  </si>
  <si>
    <t>and before</t>
  </si>
  <si>
    <t>Actually</t>
  </si>
  <si>
    <t>called on</t>
  </si>
  <si>
    <t>Time</t>
  </si>
  <si>
    <t xml:space="preserve"># weeks claimed (default = 2):  </t>
  </si>
  <si>
    <t>CUB Line Qs</t>
  </si>
  <si>
    <t>Did you make required contacts?</t>
  </si>
  <si>
    <t>Evaluation/Notes</t>
  </si>
  <si>
    <t>Tracking #</t>
  </si>
  <si>
    <t>Amount</t>
  </si>
  <si>
    <t>Time Spread</t>
  </si>
  <si>
    <t>Percent</t>
  </si>
  <si>
    <t>Hrs. Goal</t>
  </si>
  <si>
    <t>Total Hrs.</t>
  </si>
  <si>
    <t>Effort, by Element</t>
  </si>
  <si>
    <t>Focus</t>
  </si>
  <si>
    <t>Preparation</t>
  </si>
  <si>
    <t>Research</t>
  </si>
  <si>
    <t>Education</t>
  </si>
  <si>
    <t>Networking</t>
  </si>
  <si>
    <t>Applying</t>
  </si>
  <si>
    <t>Interview</t>
  </si>
  <si>
    <t>HOURS</t>
  </si>
  <si>
    <t>Not searching</t>
  </si>
  <si>
    <t>Sun</t>
  </si>
  <si>
    <t>Mon</t>
  </si>
  <si>
    <t>Tue</t>
  </si>
  <si>
    <t>Wed</t>
  </si>
  <si>
    <t>Thu</t>
  </si>
  <si>
    <t>Fri</t>
  </si>
  <si>
    <t>Sat</t>
  </si>
  <si>
    <t>Evident Contact</t>
  </si>
  <si>
    <t>Qty Goal</t>
  </si>
  <si>
    <t>% Goal</t>
  </si>
  <si>
    <t xml:space="preserve">Total </t>
  </si>
  <si>
    <t>Phone calls</t>
  </si>
  <si>
    <t>Type of Contact</t>
  </si>
  <si>
    <t>Inquiries by
Correspondence</t>
  </si>
  <si>
    <t>Application via web</t>
  </si>
  <si>
    <t>Application, response
to newspaper</t>
  </si>
  <si>
    <t>Appl. Based on
Referral</t>
  </si>
  <si>
    <t>Appl. Through 
Other source</t>
  </si>
  <si>
    <t>Agency correspond.</t>
  </si>
  <si>
    <t>Interview in person</t>
  </si>
  <si>
    <t>Follow-up correspnd.</t>
  </si>
  <si>
    <t>Other general
correspondence</t>
  </si>
  <si>
    <t>Date &amp; FN 2-digit element of ID</t>
  </si>
  <si>
    <t>Wkg Hours</t>
  </si>
  <si>
    <t>All Hours</t>
  </si>
  <si>
    <t>All Contacts</t>
  </si>
  <si>
    <t>Actual/Goal
ratio</t>
  </si>
  <si>
    <t>Targeted Hours</t>
  </si>
  <si>
    <t>Estimating</t>
  </si>
  <si>
    <t>Benefit expected:</t>
  </si>
  <si>
    <t>Benefit received:</t>
  </si>
  <si>
    <t>N/A</t>
  </si>
  <si>
    <t>* = Initial Contact
R = Report to DOL
p|f = part or fulltime</t>
  </si>
  <si>
    <t>Language Preference</t>
  </si>
  <si>
    <t>English</t>
  </si>
  <si>
    <t>Is current claim established?</t>
  </si>
  <si>
    <t>Yes</t>
  </si>
  <si>
    <t>Desire to file for unemployment benefits?</t>
  </si>
  <si>
    <t>Enter Social Security Number</t>
  </si>
  <si>
    <t>123-45-6789</t>
  </si>
  <si>
    <t>Enter your PIN</t>
  </si>
  <si>
    <t>Answer each of the following for each week</t>
  </si>
  <si>
    <t>1st week</t>
  </si>
  <si>
    <t>2nd week</t>
  </si>
  <si>
    <t>Able &amp; available to work?</t>
  </si>
  <si>
    <t>1=Yes; 9=No</t>
  </si>
  <si>
    <t>Receive $ for severance, vacation, pension, SS?</t>
  </si>
  <si>
    <t>Attend school or training?</t>
  </si>
  <si>
    <t>Refuse job offers or separate from employment?</t>
  </si>
  <si>
    <t>Work or have a paid holiday?</t>
  </si>
  <si>
    <t>Number of hours?</t>
  </si>
  <si>
    <t>follow with #</t>
  </si>
  <si>
    <t>Confirm number of hours as correct</t>
  </si>
  <si>
    <t>Report total earnings</t>
  </si>
  <si>
    <t>Confirm earnings as correct</t>
  </si>
  <si>
    <t>Receive $ for prior commission sales?</t>
  </si>
  <si>
    <t>Remember to wait for confirmation that information has been entered; then you may hang up.</t>
  </si>
  <si>
    <t>Location (company or
org., address, 
phone, etc.)</t>
  </si>
  <si>
    <t>P = in Person
T = by Telephone
M = Mail/email/web/fax</t>
  </si>
  <si>
    <t xml:space="preserve">Applied
</t>
  </si>
  <si>
    <t xml:space="preserve">Means
</t>
  </si>
  <si>
    <t xml:space="preserve">Field or Job
</t>
  </si>
  <si>
    <t xml:space="preserve">Notes
</t>
  </si>
  <si>
    <t xml:space="preserve">Results
</t>
  </si>
  <si>
    <t xml:space="preserve">FN #
</t>
  </si>
  <si>
    <t xml:space="preserve">Date
</t>
  </si>
  <si>
    <t xml:space="preserve">This file is a shareware commodity.  Try it out for a few weeks; if it is useful, please let its creator know </t>
  </si>
  <si>
    <t>what works and what could be improved.  Also, if you intend to continue using the file or something based</t>
  </si>
  <si>
    <t>on it, please send five dollars to the file creator (contact information below); each personal copy of this</t>
  </si>
  <si>
    <t>file should be licensed either by explicit permission for its use or by sending the five dollars.</t>
  </si>
  <si>
    <t>Revision:</t>
  </si>
  <si>
    <t>Creator:</t>
  </si>
  <si>
    <t>David Mullaney</t>
  </si>
  <si>
    <t>1737 Sagewood Drive</t>
  </si>
  <si>
    <t>Fort Collins CO 80525</t>
  </si>
  <si>
    <t>Licensure:</t>
  </si>
  <si>
    <t>Pending permission or payment</t>
  </si>
  <si>
    <t>History</t>
  </si>
  <si>
    <t xml:space="preserve">20021202: </t>
  </si>
  <si>
    <t>First version, shown to Lee Hecht Harrison to verify compliance with copyrights</t>
  </si>
  <si>
    <t>ending</t>
  </si>
  <si>
    <t>to</t>
  </si>
  <si>
    <t>20021210:</t>
  </si>
  <si>
    <t>jdm@mullaneyvision.net</t>
  </si>
  <si>
    <r>
      <t>Intro</t>
    </r>
    <r>
      <rPr>
        <sz val="10"/>
        <rFont val="Arial"/>
        <family val="0"/>
      </rPr>
      <t xml:space="preserve"> is this tab; it provides an overview of the entire file.
</t>
    </r>
    <r>
      <rPr>
        <b/>
        <sz val="10"/>
        <rFont val="Arial"/>
        <family val="2"/>
      </rPr>
      <t>Version</t>
    </r>
    <r>
      <rPr>
        <sz val="10"/>
        <rFont val="Arial"/>
        <family val="0"/>
      </rPr>
      <t xml:space="preserve"> is a tab that provides historical and licensing information.
</t>
    </r>
    <r>
      <rPr>
        <b/>
        <sz val="10"/>
        <rFont val="Arial"/>
        <family val="2"/>
      </rPr>
      <t>Help</t>
    </r>
    <r>
      <rPr>
        <sz val="10"/>
        <rFont val="Arial"/>
        <family val="0"/>
      </rPr>
      <t xml:space="preserve"> expands upon the overview provided here.
Other tabs described below include </t>
    </r>
    <r>
      <rPr>
        <b/>
        <sz val="10"/>
        <rFont val="Arial"/>
        <family val="2"/>
      </rPr>
      <t>Contact Log</t>
    </r>
    <r>
      <rPr>
        <sz val="10"/>
        <rFont val="Arial"/>
        <family val="0"/>
      </rPr>
      <t xml:space="preserve">, </t>
    </r>
    <r>
      <rPr>
        <b/>
        <sz val="10"/>
        <rFont val="Arial"/>
        <family val="2"/>
      </rPr>
      <t>Timesheet</t>
    </r>
    <r>
      <rPr>
        <sz val="10"/>
        <rFont val="Arial"/>
        <family val="0"/>
      </rPr>
      <t xml:space="preserve"> and </t>
    </r>
    <r>
      <rPr>
        <b/>
        <sz val="10"/>
        <rFont val="Arial"/>
        <family val="2"/>
      </rPr>
      <t xml:space="preserve">Fortnight </t>
    </r>
    <r>
      <rPr>
        <sz val="10"/>
        <rFont val="Arial"/>
        <family val="2"/>
      </rPr>
      <t>worksheets</t>
    </r>
    <r>
      <rPr>
        <sz val="10"/>
        <rFont val="Arial"/>
        <family val="0"/>
      </rPr>
      <t>.</t>
    </r>
  </si>
  <si>
    <t>Help</t>
  </si>
  <si>
    <t>2nd version, added more information about dates throughout FN Template.
Also added Help tab and miscellaneous information to Intro/Version tabs.</t>
  </si>
  <si>
    <t>Procedures</t>
  </si>
  <si>
    <t>Creating a new Fortnight worksheet</t>
  </si>
  <si>
    <t>Every two weeks during your job search (and unemployment insurance eligibility), you will 
need to create a Fortnight worksheet.  It will contain all the data you need to track your effort at finding a job.</t>
  </si>
  <si>
    <t>You can use this information to set and track progress against goals that you have as well as to satisfy the logging requirements for the Department of Labor.  The spreadsheet is set up so that your changes always go into yellow cells; as much information about dates and sums and percentages is reported automatically as possible.</t>
  </si>
  <si>
    <t>The Contact Log and Timesheet entries can be appended to the first empty row available.  You will NOT need to duplicate those worksheets.</t>
  </si>
  <si>
    <t>The Fortnight Template will need to be duplicated every two weeks.  This section explains how to do that, step by step.</t>
  </si>
  <si>
    <t>Right-click over the tab name "Fortnight Template" at the bottom of the screen; select "Move or Copy..." from the context-sensitive menu.</t>
  </si>
  <si>
    <t>In the pop-up window, check the box "Create a copy"; in the list of tabs, scroll down and select "(move to end)".  Press OK.</t>
  </si>
  <si>
    <t>The "Tab Scrolling Buttons" are located to the left of the tabs themselves (at the bottom, left corner of the Excel window). Click on the fourth one (roughly "&gt;|") in order to see the rightmost tabs.</t>
  </si>
  <si>
    <t>Right-click over the tab name "Fortnight Template (2)"; select "Rename".</t>
  </si>
  <si>
    <t>Each of the pages should be maintained on a daily basis.  This Help section describes best practices to make your experience most productive.  Be sure to read the Intro (Overview and Table of Contents) before seeking your answer here.</t>
  </si>
  <si>
    <t>Quick Links:</t>
  </si>
  <si>
    <t>Version</t>
  </si>
  <si>
    <t>Contact Log</t>
  </si>
  <si>
    <t>Timesheet</t>
  </si>
  <si>
    <t>Fortnight Template</t>
  </si>
  <si>
    <t>Intro (top)</t>
  </si>
  <si>
    <r>
      <t xml:space="preserve">Make sure you know how you will identify the fortnight in question.  Refer to the discussion in the </t>
    </r>
    <r>
      <rPr>
        <b/>
        <sz val="10"/>
        <rFont val="Arial"/>
        <family val="2"/>
      </rPr>
      <t>Intro</t>
    </r>
    <r>
      <rPr>
        <sz val="10"/>
        <rFont val="Arial"/>
        <family val="0"/>
      </rPr>
      <t xml:space="preserve">/Overview and to the examples at the top of the </t>
    </r>
    <r>
      <rPr>
        <b/>
        <sz val="10"/>
        <rFont val="Arial"/>
        <family val="2"/>
      </rPr>
      <t>Contact Log</t>
    </r>
    <r>
      <rPr>
        <sz val="10"/>
        <rFont val="Arial"/>
        <family val="0"/>
      </rPr>
      <t>.  For the sake of an example, we'll assume FN200223 to be the fortnight in question.</t>
    </r>
  </si>
  <si>
    <t>Type "FN200223" (without quotes and with appropriate ID) and press Enter.  Click in Cell B1, the yellow cell near the top, left corner of the spreadsheet, and type that ID again.</t>
  </si>
  <si>
    <t>Editing a Fortnight worksheet</t>
  </si>
  <si>
    <t>The Fortnight worksheets are set up to print three pages: the first week, the second week, and a combined summary of both weeks (that is particularly useful when you call about unemployment insurance).</t>
  </si>
  <si>
    <t>You may notice that the spreadsheet on the screen includes several areas that do not print by default.  If you ever need to print the entire worksheet, you can use a variety of print or set print area options available within Excel.</t>
  </si>
  <si>
    <t>When you are preparing to input data for a given Fortnight, it is a good time to review progress you have made, opportunities ahead and to specify what goals you want to highlight for the next two weeks.  Space is provided for that information.</t>
  </si>
  <si>
    <t>The colors and shades of colors are designed to help you focus on where to input or change information; they also provide a sense of where you are in the Fortnight process.</t>
  </si>
  <si>
    <t>The first week uses a lot of blue backgrounds to highlight different areas.  
The second week uses orange backgrounds for its highlight.
The Summary page has a violet background across the top of its page.</t>
  </si>
  <si>
    <t>The larger table areas (Time Spread and Evident Contact within the "Effort, by Element" sections of First Week and Second Week) have grayish-yellow rows alternating with simple yellow ones to distinguish one row from another.</t>
  </si>
  <si>
    <t>Make sure that the Fortnight ID has been input correctly; it should NOT be FN200229 when you are finished with that cell.</t>
  </si>
  <si>
    <t>In the yellow Date Range cell, type the date for the Sunday of the first week.  Excel is rather flexible about how you input a date, and it will show up in the format prescribed by the template if a valid date has been entered.  It is up to you to make sure that the date is the correct one.  All other automatic dates will trigger off of this value.</t>
  </si>
  <si>
    <t>Write in the specific goals that you have for this Fortnight.  The text will wrap when needed, or you can force an extra line within a row by using Alt-Enter as a hard return.</t>
  </si>
  <si>
    <t>When entering hours and earnings, you would do well to leave the Hours and Earnings columns below the goals UNCHANGED.  They are set up with references to a work area off to the right (that does not get printed).</t>
  </si>
  <si>
    <t>If you want to paste data from the Timesheet that includes information about Hours, Wage, Discount and dollars Earned, you can use the worksheet to do that.  You can also type in hours and earnings in the work area, and that will preserve the flexibility of the reference cells below the goal area.</t>
  </si>
  <si>
    <t>The "Effort, by Element" section contains two areas to track how you spend your time. The "Time Spread" allows you to define the percent of time you want to spend on areas such as preparation, research and interviews.  Make sure that all the focus areas add up to 100% of your time (as a goal); you can change the number of hours (from the default of 40) to whatever is appropriate.</t>
  </si>
  <si>
    <t>The "Time Spread" accounting takes place in the work area to the right, and is not printed by default; however, the results are summarized in the "Total Hours" column.  The work area is expected to show (rounded to the closest hour) how many hours you worked per day in each area.</t>
  </si>
  <si>
    <t>The "Evident Contact" provides an alternative way to track your effort.  The goal is defined by the quantity of each type of communication achieved.  The accounting is also by counted communication, rather than by measured time.</t>
  </si>
  <si>
    <r>
      <t xml:space="preserve">At the end of the first week, you can readjust the goals for the second week in its "Effort, by Element" section.  In any case, it would be good to start with reasonable goals in your </t>
    </r>
    <r>
      <rPr>
        <b/>
        <sz val="10"/>
        <rFont val="Arial"/>
        <family val="2"/>
      </rPr>
      <t>Fortnight Template</t>
    </r>
    <r>
      <rPr>
        <sz val="10"/>
        <rFont val="Arial"/>
        <family val="0"/>
      </rPr>
      <t xml:space="preserve"> (and then to confirm them as you begin the new Fortnight).</t>
    </r>
  </si>
  <si>
    <r>
      <t xml:space="preserve">Note that three cells in the </t>
    </r>
    <r>
      <rPr>
        <b/>
        <sz val="10"/>
        <rFont val="Arial"/>
        <family val="2"/>
      </rPr>
      <t xml:space="preserve">Intro </t>
    </r>
    <r>
      <rPr>
        <sz val="10"/>
        <rFont val="Arial"/>
        <family val="0"/>
      </rPr>
      <t>are not printed, but you should make sure that the values 
apply to you.  They are the Weekly Benefit Amount, the Allowance (calculated automatically) and the Fulltime limit (the minimum number of hours worked per week to be considered "fulltime").</t>
    </r>
  </si>
  <si>
    <t>Fill in the data for the First Week and then the Second Week as the Fortnight progresses.</t>
  </si>
  <si>
    <t>Preparing to Report to the Department of Labor</t>
  </si>
  <si>
    <t>The Department of Labor has a whole set of instructions and logging templates to prepare you for your bi-weekly report of eligibility for unemployment benefits.  The "Fortnight Summary" section is designed to consolidate the pertinent information into an easily understandable format.</t>
  </si>
  <si>
    <t>The template is designed specifically for the Colorado Department of Labor's CUB Line, but it could be easily modified to work in other states as well.</t>
  </si>
  <si>
    <r>
      <t xml:space="preserve">As you look through the questions (and default answers in yellow), be sure to adjust the </t>
    </r>
    <r>
      <rPr>
        <b/>
        <sz val="10"/>
        <rFont val="Arial"/>
        <family val="2"/>
      </rPr>
      <t>Fortnight Template</t>
    </r>
    <r>
      <rPr>
        <sz val="10"/>
        <rFont val="Arial"/>
        <family val="0"/>
      </rPr>
      <t xml:space="preserve"> defaults to minimize your work each time you start and finish a Fortnight.  Also make changes to your defaults when your experience has varied from its norm (like taking a week-long course of study).</t>
    </r>
  </si>
  <si>
    <t>The Least You Can Do</t>
  </si>
  <si>
    <t>Crunched for time?  Jump to "minimalist" procedure below…</t>
  </si>
  <si>
    <t>If you are not motivated to keep track of everything, here are the few things to get done.</t>
  </si>
  <si>
    <t>* Update Contact Log with contacts that count toward Department of Labor requirements.</t>
  </si>
  <si>
    <t>* Create FN' worksheet from Fortnight Template per Help instructions.</t>
  </si>
  <si>
    <t>* Skip income area if you did not work at all</t>
  </si>
  <si>
    <t>* Update FN ID and starting date</t>
  </si>
  <si>
    <t>* Review yellow areas in Fortnight Summary of your new FN' worksheet and call CUB line</t>
  </si>
  <si>
    <t>http://mullaneyvision.net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</si>
</sst>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quot;$&quot;#,##0"/>
    <numFmt numFmtId="167" formatCode="00"/>
    <numFmt numFmtId="168" formatCode="0.000%"/>
    <numFmt numFmtId="169" formatCode="0.0%"/>
    <numFmt numFmtId="170" formatCode="mmm\-yyyy"/>
  </numFmts>
  <fonts count="9">
    <font>
      <sz val="10"/>
      <name val="Arial"/>
      <family val="0"/>
    </font>
    <font>
      <b/>
      <sz val="12"/>
      <color indexed="62"/>
      <name val="Arial"/>
      <family val="2"/>
    </font>
    <font>
      <b/>
      <sz val="10"/>
      <name val="Arial"/>
      <family val="2"/>
    </font>
    <font>
      <b/>
      <sz val="12"/>
      <color indexed="18"/>
      <name val="Arial"/>
      <family val="2"/>
    </font>
    <font>
      <i/>
      <sz val="10"/>
      <name val="Arial"/>
      <family val="2"/>
    </font>
    <font>
      <sz val="10"/>
      <color indexed="15"/>
      <name val="Arial"/>
      <family val="2"/>
    </font>
    <font>
      <u val="single"/>
      <sz val="10"/>
      <color indexed="12"/>
      <name val="Arial"/>
      <family val="0"/>
    </font>
    <font>
      <u val="single"/>
      <sz val="10"/>
      <color indexed="36"/>
      <name val="Arial"/>
      <family val="0"/>
    </font>
    <font>
      <sz val="10"/>
      <color indexed="52"/>
      <name val="Arial"/>
      <family val="2"/>
    </font>
  </fonts>
  <fills count="16">
    <fill>
      <patternFill/>
    </fill>
    <fill>
      <patternFill patternType="gray125"/>
    </fill>
    <fill>
      <patternFill patternType="solid">
        <fgColor indexed="11"/>
        <bgColor indexed="64"/>
      </patternFill>
    </fill>
    <fill>
      <patternFill patternType="solid">
        <fgColor indexed="55"/>
        <bgColor indexed="64"/>
      </patternFill>
    </fill>
    <fill>
      <patternFill patternType="solid">
        <fgColor indexed="51"/>
        <bgColor indexed="64"/>
      </patternFill>
    </fill>
    <fill>
      <patternFill patternType="solid">
        <fgColor indexed="42"/>
        <bgColor indexed="64"/>
      </patternFill>
    </fill>
    <fill>
      <patternFill patternType="solid">
        <fgColor indexed="40"/>
        <bgColor indexed="64"/>
      </patternFill>
    </fill>
    <fill>
      <patternFill patternType="solid">
        <fgColor indexed="43"/>
        <bgColor indexed="64"/>
      </patternFill>
    </fill>
    <fill>
      <patternFill patternType="solid">
        <fgColor indexed="15"/>
        <bgColor indexed="64"/>
      </patternFill>
    </fill>
    <fill>
      <patternFill patternType="solid">
        <fgColor indexed="46"/>
        <bgColor indexed="64"/>
      </patternFill>
    </fill>
    <fill>
      <patternFill patternType="gray125">
        <bgColor indexed="43"/>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52"/>
        <bgColor indexed="64"/>
      </patternFill>
    </fill>
    <fill>
      <patternFill patternType="solid">
        <fgColor indexed="23"/>
        <bgColor indexed="64"/>
      </patternFill>
    </fill>
  </fills>
  <borders count="40">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09">
    <xf numFmtId="0" fontId="0" fillId="0" borderId="0" xfId="0" applyAlignment="1">
      <alignment/>
    </xf>
    <xf numFmtId="0" fontId="1" fillId="0" borderId="0" xfId="0" applyFont="1" applyAlignment="1">
      <alignment/>
    </xf>
    <xf numFmtId="15" fontId="1" fillId="0" borderId="0" xfId="0" applyNumberFormat="1" applyFont="1" applyAlignment="1">
      <alignment/>
    </xf>
    <xf numFmtId="15" fontId="0" fillId="0" borderId="0" xfId="0" applyNumberFormat="1" applyAlignment="1">
      <alignment/>
    </xf>
    <xf numFmtId="18" fontId="1" fillId="0" borderId="0" xfId="0" applyNumberFormat="1" applyFont="1" applyAlignment="1">
      <alignment/>
    </xf>
    <xf numFmtId="18" fontId="0" fillId="0" borderId="0" xfId="0" applyNumberFormat="1" applyAlignment="1">
      <alignment/>
    </xf>
    <xf numFmtId="164" fontId="1" fillId="0" borderId="0" xfId="0" applyNumberFormat="1" applyFont="1" applyAlignment="1">
      <alignment wrapText="1"/>
    </xf>
    <xf numFmtId="164" fontId="0" fillId="0" borderId="0" xfId="0" applyNumberFormat="1" applyAlignment="1">
      <alignment/>
    </xf>
    <xf numFmtId="46" fontId="1" fillId="0" borderId="0" xfId="0" applyNumberFormat="1" applyFont="1" applyAlignment="1">
      <alignment/>
    </xf>
    <xf numFmtId="46" fontId="0" fillId="0" borderId="0" xfId="0" applyNumberFormat="1" applyAlignment="1">
      <alignment/>
    </xf>
    <xf numFmtId="9" fontId="1" fillId="0" borderId="0" xfId="0" applyNumberFormat="1" applyFont="1" applyAlignment="1">
      <alignment wrapText="1"/>
    </xf>
    <xf numFmtId="9" fontId="0" fillId="0" borderId="0" xfId="0" applyNumberFormat="1" applyAlignment="1">
      <alignment/>
    </xf>
    <xf numFmtId="0" fontId="1" fillId="0" borderId="0" xfId="0" applyFont="1" applyAlignment="1">
      <alignment wrapText="1"/>
    </xf>
    <xf numFmtId="49" fontId="0" fillId="2" borderId="1" xfId="0" applyNumberFormat="1" applyFill="1" applyBorder="1" applyAlignment="1">
      <alignment horizontal="center"/>
    </xf>
    <xf numFmtId="0" fontId="0" fillId="0" borderId="0" xfId="0" applyAlignment="1">
      <alignment wrapText="1"/>
    </xf>
    <xf numFmtId="0" fontId="0" fillId="0" borderId="0" xfId="0" applyAlignment="1">
      <alignment horizontal="center"/>
    </xf>
    <xf numFmtId="0" fontId="0" fillId="3" borderId="0" xfId="0" applyFill="1" applyAlignment="1">
      <alignment/>
    </xf>
    <xf numFmtId="0" fontId="2" fillId="0" borderId="0" xfId="0" applyFont="1" applyAlignment="1">
      <alignment/>
    </xf>
    <xf numFmtId="0" fontId="3" fillId="0" borderId="0" xfId="0" applyFont="1" applyAlignment="1">
      <alignment/>
    </xf>
    <xf numFmtId="0" fontId="0" fillId="4" borderId="0" xfId="0" applyFill="1" applyAlignment="1">
      <alignment/>
    </xf>
    <xf numFmtId="0" fontId="0" fillId="5" borderId="0" xfId="0" applyFill="1" applyAlignment="1">
      <alignment/>
    </xf>
    <xf numFmtId="0" fontId="0" fillId="6" borderId="0" xfId="0" applyFill="1" applyAlignment="1">
      <alignment/>
    </xf>
    <xf numFmtId="49" fontId="0" fillId="2" borderId="2" xfId="0" applyNumberFormat="1" applyFill="1" applyBorder="1" applyAlignment="1">
      <alignment horizontal="center"/>
    </xf>
    <xf numFmtId="0" fontId="0" fillId="0" borderId="3" xfId="0" applyBorder="1" applyAlignment="1">
      <alignment/>
    </xf>
    <xf numFmtId="49" fontId="0" fillId="2" borderId="4" xfId="0" applyNumberFormat="1" applyFill="1" applyBorder="1" applyAlignment="1">
      <alignment horizontal="center"/>
    </xf>
    <xf numFmtId="0" fontId="3" fillId="4" borderId="4" xfId="0" applyFont="1" applyFill="1" applyBorder="1" applyAlignment="1">
      <alignment/>
    </xf>
    <xf numFmtId="0" fontId="3" fillId="0" borderId="4" xfId="0" applyFont="1" applyBorder="1" applyAlignment="1">
      <alignment wrapText="1"/>
    </xf>
    <xf numFmtId="0" fontId="0" fillId="0" borderId="3" xfId="0" applyBorder="1" applyAlignment="1">
      <alignment horizontal="left" wrapText="1"/>
    </xf>
    <xf numFmtId="0" fontId="0" fillId="6" borderId="3" xfId="0" applyFill="1" applyBorder="1" applyAlignment="1">
      <alignment wrapText="1"/>
    </xf>
    <xf numFmtId="0" fontId="0" fillId="0" borderId="3" xfId="0" applyBorder="1" applyAlignment="1">
      <alignment wrapText="1"/>
    </xf>
    <xf numFmtId="0" fontId="2" fillId="0" borderId="0" xfId="0" applyFont="1" applyAlignment="1">
      <alignment wrapText="1"/>
    </xf>
    <xf numFmtId="165" fontId="0" fillId="0" borderId="3" xfId="0" applyNumberFormat="1" applyBorder="1" applyAlignment="1">
      <alignment/>
    </xf>
    <xf numFmtId="165" fontId="0" fillId="0" borderId="0" xfId="0" applyNumberFormat="1" applyAlignment="1">
      <alignment/>
    </xf>
    <xf numFmtId="166" fontId="0" fillId="0" borderId="0" xfId="0" applyNumberFormat="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7" borderId="0" xfId="0" applyFill="1" applyBorder="1" applyAlignment="1">
      <alignment/>
    </xf>
    <xf numFmtId="0" fontId="0" fillId="7" borderId="6" xfId="0" applyFill="1" applyBorder="1" applyAlignment="1">
      <alignment/>
    </xf>
    <xf numFmtId="0" fontId="0" fillId="7" borderId="3" xfId="0" applyFill="1" applyBorder="1" applyAlignment="1">
      <alignment/>
    </xf>
    <xf numFmtId="0" fontId="0" fillId="7" borderId="8" xfId="0" applyFill="1" applyBorder="1" applyAlignment="1">
      <alignment/>
    </xf>
    <xf numFmtId="0" fontId="0" fillId="0" borderId="0" xfId="0" applyAlignment="1">
      <alignment horizontal="right"/>
    </xf>
    <xf numFmtId="0" fontId="0" fillId="0" borderId="0" xfId="0" applyBorder="1" applyAlignment="1">
      <alignment horizontal="right"/>
    </xf>
    <xf numFmtId="15" fontId="0" fillId="0" borderId="0" xfId="0" applyNumberFormat="1" applyBorder="1" applyAlignment="1">
      <alignment horizontal="center"/>
    </xf>
    <xf numFmtId="0" fontId="0" fillId="0" borderId="9" xfId="0" applyBorder="1" applyAlignment="1">
      <alignment/>
    </xf>
    <xf numFmtId="0" fontId="0" fillId="0" borderId="10" xfId="0" applyBorder="1" applyAlignment="1">
      <alignment/>
    </xf>
    <xf numFmtId="0" fontId="0" fillId="0" borderId="11" xfId="0" applyBorder="1" applyAlignment="1">
      <alignment/>
    </xf>
    <xf numFmtId="4" fontId="0" fillId="0" borderId="12" xfId="0" applyNumberFormat="1" applyBorder="1" applyAlignment="1">
      <alignment/>
    </xf>
    <xf numFmtId="164" fontId="0" fillId="0" borderId="0" xfId="0" applyNumberFormat="1" applyBorder="1" applyAlignment="1">
      <alignment/>
    </xf>
    <xf numFmtId="9" fontId="0" fillId="0" borderId="0" xfId="0" applyNumberFormat="1" applyBorder="1" applyAlignment="1">
      <alignment/>
    </xf>
    <xf numFmtId="164" fontId="0" fillId="0" borderId="13" xfId="0" applyNumberFormat="1" applyBorder="1" applyAlignment="1">
      <alignment/>
    </xf>
    <xf numFmtId="4" fontId="0" fillId="7" borderId="12" xfId="0" applyNumberFormat="1" applyFill="1" applyBorder="1" applyAlignment="1">
      <alignment/>
    </xf>
    <xf numFmtId="164" fontId="0" fillId="7" borderId="0" xfId="0" applyNumberFormat="1" applyFill="1" applyBorder="1" applyAlignment="1">
      <alignment/>
    </xf>
    <xf numFmtId="9" fontId="0" fillId="7" borderId="0" xfId="0" applyNumberFormat="1" applyFill="1" applyBorder="1" applyAlignment="1">
      <alignment/>
    </xf>
    <xf numFmtId="164" fontId="0" fillId="7" borderId="13" xfId="0" applyNumberFormat="1" applyFill="1" applyBorder="1" applyAlignment="1">
      <alignment/>
    </xf>
    <xf numFmtId="4" fontId="0" fillId="7" borderId="14" xfId="0" applyNumberFormat="1" applyFill="1" applyBorder="1" applyAlignment="1">
      <alignment/>
    </xf>
    <xf numFmtId="164" fontId="0" fillId="7" borderId="15" xfId="0" applyNumberFormat="1" applyFill="1" applyBorder="1" applyAlignment="1">
      <alignment/>
    </xf>
    <xf numFmtId="9" fontId="0" fillId="7" borderId="15" xfId="0" applyNumberFormat="1" applyFill="1" applyBorder="1" applyAlignment="1">
      <alignment/>
    </xf>
    <xf numFmtId="164" fontId="0" fillId="7" borderId="16" xfId="0" applyNumberFormat="1" applyFill="1" applyBorder="1" applyAlignment="1">
      <alignment/>
    </xf>
    <xf numFmtId="4" fontId="0" fillId="7" borderId="0" xfId="0" applyNumberFormat="1" applyFill="1" applyBorder="1" applyAlignment="1">
      <alignment/>
    </xf>
    <xf numFmtId="49" fontId="0" fillId="0" borderId="0" xfId="0" applyNumberFormat="1" applyAlignment="1">
      <alignment/>
    </xf>
    <xf numFmtId="0" fontId="0" fillId="0" borderId="5" xfId="0" applyBorder="1" applyAlignment="1">
      <alignment horizontal="right"/>
    </xf>
    <xf numFmtId="0" fontId="0" fillId="0" borderId="0" xfId="0" applyBorder="1" applyAlignment="1">
      <alignment horizontal="center"/>
    </xf>
    <xf numFmtId="166" fontId="0" fillId="0" borderId="6" xfId="0" applyNumberFormat="1" applyBorder="1" applyAlignment="1">
      <alignment/>
    </xf>
    <xf numFmtId="0" fontId="2" fillId="8" borderId="1" xfId="0" applyFont="1" applyFill="1" applyBorder="1" applyAlignment="1">
      <alignment/>
    </xf>
    <xf numFmtId="166" fontId="2" fillId="8" borderId="17" xfId="0" applyNumberFormat="1" applyFont="1" applyFill="1" applyBorder="1" applyAlignment="1">
      <alignment/>
    </xf>
    <xf numFmtId="0" fontId="0" fillId="8" borderId="18" xfId="0" applyFill="1" applyBorder="1" applyAlignment="1">
      <alignment/>
    </xf>
    <xf numFmtId="0" fontId="0" fillId="8" borderId="19" xfId="0" applyFill="1" applyBorder="1" applyAlignment="1">
      <alignment/>
    </xf>
    <xf numFmtId="0" fontId="0" fillId="0" borderId="6" xfId="0" applyBorder="1" applyAlignment="1">
      <alignment horizontal="right"/>
    </xf>
    <xf numFmtId="0" fontId="0" fillId="0" borderId="12" xfId="0" applyBorder="1" applyAlignment="1">
      <alignment horizontal="right"/>
    </xf>
    <xf numFmtId="15" fontId="0" fillId="0" borderId="0" xfId="0" applyNumberFormat="1" applyBorder="1" applyAlignment="1">
      <alignment/>
    </xf>
    <xf numFmtId="15" fontId="0" fillId="7" borderId="0" xfId="0" applyNumberFormat="1" applyFill="1" applyBorder="1" applyAlignment="1">
      <alignment/>
    </xf>
    <xf numFmtId="0" fontId="0" fillId="0" borderId="14" xfId="0" applyBorder="1" applyAlignment="1">
      <alignment/>
    </xf>
    <xf numFmtId="0" fontId="0" fillId="0" borderId="15" xfId="0" applyBorder="1" applyAlignment="1">
      <alignment/>
    </xf>
    <xf numFmtId="0" fontId="0" fillId="0" borderId="15" xfId="0" applyBorder="1" applyAlignment="1">
      <alignment horizontal="right"/>
    </xf>
    <xf numFmtId="0" fontId="0" fillId="7" borderId="15" xfId="0" applyFill="1" applyBorder="1" applyAlignment="1">
      <alignment/>
    </xf>
    <xf numFmtId="0" fontId="0" fillId="0" borderId="12" xfId="0" applyBorder="1" applyAlignment="1">
      <alignment/>
    </xf>
    <xf numFmtId="0" fontId="2" fillId="0" borderId="0" xfId="0" applyFont="1" applyFill="1" applyBorder="1" applyAlignment="1">
      <alignment/>
    </xf>
    <xf numFmtId="0" fontId="0" fillId="7" borderId="10" xfId="0" applyFill="1" applyBorder="1" applyAlignment="1">
      <alignment/>
    </xf>
    <xf numFmtId="0" fontId="2" fillId="8" borderId="20" xfId="0" applyFont="1" applyFill="1" applyBorder="1" applyAlignment="1">
      <alignment/>
    </xf>
    <xf numFmtId="0" fontId="2" fillId="8" borderId="18" xfId="0" applyNumberFormat="1" applyFont="1" applyFill="1" applyBorder="1" applyAlignment="1">
      <alignment horizontal="center"/>
    </xf>
    <xf numFmtId="0" fontId="2" fillId="0" borderId="21" xfId="0" applyFont="1" applyBorder="1" applyAlignment="1">
      <alignment/>
    </xf>
    <xf numFmtId="0" fontId="2" fillId="0" borderId="22" xfId="0" applyFont="1" applyBorder="1" applyAlignment="1">
      <alignment/>
    </xf>
    <xf numFmtId="49" fontId="2" fillId="7" borderId="23" xfId="0" applyNumberFormat="1" applyFont="1" applyFill="1" applyBorder="1" applyAlignment="1">
      <alignment horizontal="right"/>
    </xf>
    <xf numFmtId="15" fontId="2" fillId="7" borderId="24" xfId="0" applyNumberFormat="1" applyFont="1" applyFill="1" applyBorder="1" applyAlignment="1">
      <alignment horizontal="right"/>
    </xf>
    <xf numFmtId="0" fontId="2" fillId="0" borderId="24" xfId="0" applyFont="1" applyBorder="1" applyAlignment="1">
      <alignment horizontal="center"/>
    </xf>
    <xf numFmtId="15" fontId="2" fillId="0" borderId="23" xfId="0" applyNumberFormat="1" applyFont="1" applyBorder="1" applyAlignment="1">
      <alignment horizontal="left"/>
    </xf>
    <xf numFmtId="0" fontId="2" fillId="9" borderId="21" xfId="0" applyFont="1" applyFill="1" applyBorder="1" applyAlignment="1">
      <alignment/>
    </xf>
    <xf numFmtId="0" fontId="0" fillId="9" borderId="25" xfId="0" applyFill="1" applyBorder="1" applyAlignment="1">
      <alignment/>
    </xf>
    <xf numFmtId="0" fontId="0" fillId="9" borderId="26" xfId="0" applyFill="1" applyBorder="1" applyAlignment="1">
      <alignment/>
    </xf>
    <xf numFmtId="0" fontId="0" fillId="9" borderId="25" xfId="0" applyFill="1" applyBorder="1" applyAlignment="1">
      <alignment horizontal="right"/>
    </xf>
    <xf numFmtId="0" fontId="0" fillId="9" borderId="27" xfId="0" applyFill="1" applyBorder="1" applyAlignment="1">
      <alignment horizontal="right"/>
    </xf>
    <xf numFmtId="166" fontId="2" fillId="0" borderId="6" xfId="0" applyNumberFormat="1" applyFont="1" applyFill="1" applyBorder="1" applyAlignment="1">
      <alignment/>
    </xf>
    <xf numFmtId="0" fontId="0" fillId="0" borderId="28" xfId="0" applyBorder="1" applyAlignment="1">
      <alignment/>
    </xf>
    <xf numFmtId="18" fontId="0" fillId="7" borderId="6" xfId="0" applyNumberFormat="1" applyFill="1" applyBorder="1" applyAlignment="1">
      <alignment/>
    </xf>
    <xf numFmtId="0" fontId="0" fillId="0" borderId="29" xfId="0" applyBorder="1" applyAlignment="1">
      <alignment horizontal="right"/>
    </xf>
    <xf numFmtId="0" fontId="0" fillId="7" borderId="28" xfId="0" applyFill="1" applyBorder="1" applyAlignment="1">
      <alignment/>
    </xf>
    <xf numFmtId="14" fontId="0" fillId="0" borderId="0" xfId="0" applyNumberFormat="1" applyAlignment="1">
      <alignment/>
    </xf>
    <xf numFmtId="0" fontId="0" fillId="0" borderId="10" xfId="0" applyFill="1" applyBorder="1" applyAlignment="1">
      <alignment/>
    </xf>
    <xf numFmtId="0" fontId="0" fillId="0" borderId="30" xfId="0" applyBorder="1" applyAlignment="1">
      <alignment/>
    </xf>
    <xf numFmtId="0" fontId="2" fillId="8" borderId="0" xfId="0" applyFont="1" applyFill="1" applyBorder="1" applyAlignment="1">
      <alignment/>
    </xf>
    <xf numFmtId="0" fontId="2" fillId="8" borderId="0" xfId="0" applyNumberFormat="1" applyFont="1" applyFill="1" applyBorder="1" applyAlignment="1">
      <alignment horizontal="center"/>
    </xf>
    <xf numFmtId="0" fontId="0" fillId="0" borderId="1" xfId="0" applyBorder="1" applyAlignment="1">
      <alignment/>
    </xf>
    <xf numFmtId="0" fontId="0" fillId="0" borderId="1" xfId="0" applyBorder="1" applyAlignment="1">
      <alignment horizontal="center"/>
    </xf>
    <xf numFmtId="9" fontId="0" fillId="0" borderId="0" xfId="0" applyNumberFormat="1" applyFill="1" applyAlignment="1">
      <alignment/>
    </xf>
    <xf numFmtId="9" fontId="0" fillId="0" borderId="1" xfId="0" applyNumberFormat="1" applyBorder="1" applyAlignment="1">
      <alignment/>
    </xf>
    <xf numFmtId="9" fontId="0" fillId="0" borderId="31" xfId="0" applyNumberFormat="1" applyBorder="1" applyAlignment="1">
      <alignment/>
    </xf>
    <xf numFmtId="0" fontId="0" fillId="0" borderId="31" xfId="0" applyFill="1" applyBorder="1" applyAlignment="1">
      <alignment/>
    </xf>
    <xf numFmtId="0" fontId="0" fillId="0" borderId="31" xfId="0" applyBorder="1" applyAlignment="1">
      <alignment/>
    </xf>
    <xf numFmtId="0" fontId="0" fillId="0" borderId="13" xfId="0" applyBorder="1" applyAlignment="1">
      <alignment/>
    </xf>
    <xf numFmtId="9" fontId="0" fillId="0" borderId="10" xfId="0" applyNumberFormat="1" applyBorder="1" applyAlignment="1">
      <alignment/>
    </xf>
    <xf numFmtId="167" fontId="0" fillId="0" borderId="0" xfId="0" applyNumberFormat="1" applyAlignment="1">
      <alignment/>
    </xf>
    <xf numFmtId="0" fontId="0" fillId="0" borderId="15" xfId="0" applyBorder="1" applyAlignment="1">
      <alignment horizontal="center"/>
    </xf>
    <xf numFmtId="0" fontId="0" fillId="0" borderId="16" xfId="0" applyBorder="1" applyAlignment="1">
      <alignment/>
    </xf>
    <xf numFmtId="9" fontId="2" fillId="7" borderId="0" xfId="0" applyNumberFormat="1" applyFont="1" applyFill="1" applyAlignment="1">
      <alignment/>
    </xf>
    <xf numFmtId="9" fontId="2" fillId="10" borderId="0" xfId="0" applyNumberFormat="1" applyFont="1" applyFill="1" applyAlignment="1">
      <alignment/>
    </xf>
    <xf numFmtId="0" fontId="2" fillId="10" borderId="0" xfId="0" applyFont="1" applyFill="1" applyAlignment="1">
      <alignment/>
    </xf>
    <xf numFmtId="0" fontId="2" fillId="7" borderId="0" xfId="0" applyFont="1" applyFill="1" applyAlignment="1">
      <alignment/>
    </xf>
    <xf numFmtId="0" fontId="2" fillId="7" borderId="0" xfId="0" applyFont="1" applyFill="1" applyAlignment="1">
      <alignment horizontal="center"/>
    </xf>
    <xf numFmtId="0" fontId="2" fillId="10" borderId="0" xfId="0" applyFont="1" applyFill="1" applyAlignment="1">
      <alignment horizontal="center"/>
    </xf>
    <xf numFmtId="0" fontId="2" fillId="7" borderId="1" xfId="0" applyFont="1" applyFill="1" applyBorder="1" applyAlignment="1">
      <alignment/>
    </xf>
    <xf numFmtId="0" fontId="0" fillId="0" borderId="0" xfId="0" applyAlignment="1">
      <alignment horizontal="right" wrapText="1"/>
    </xf>
    <xf numFmtId="0" fontId="4" fillId="0" borderId="12" xfId="0" applyFont="1" applyBorder="1" applyAlignment="1">
      <alignment/>
    </xf>
    <xf numFmtId="49" fontId="2" fillId="9" borderId="21" xfId="0" applyNumberFormat="1" applyFont="1" applyFill="1" applyBorder="1" applyAlignment="1">
      <alignment horizontal="right"/>
    </xf>
    <xf numFmtId="169" fontId="2" fillId="9" borderId="25" xfId="0" applyNumberFormat="1" applyFont="1" applyFill="1" applyBorder="1" applyAlignment="1">
      <alignment/>
    </xf>
    <xf numFmtId="0" fontId="2" fillId="9" borderId="25" xfId="0" applyFont="1" applyFill="1" applyBorder="1" applyAlignment="1">
      <alignment/>
    </xf>
    <xf numFmtId="0" fontId="0" fillId="9" borderId="32" xfId="0" applyFill="1" applyBorder="1" applyAlignment="1">
      <alignment/>
    </xf>
    <xf numFmtId="0" fontId="2" fillId="9" borderId="18" xfId="0" applyFont="1" applyFill="1" applyBorder="1" applyAlignment="1">
      <alignment/>
    </xf>
    <xf numFmtId="166" fontId="2" fillId="9" borderId="19" xfId="0" applyNumberFormat="1" applyFont="1" applyFill="1" applyBorder="1" applyAlignment="1">
      <alignment/>
    </xf>
    <xf numFmtId="0" fontId="2" fillId="0" borderId="15" xfId="0" applyFont="1" applyFill="1" applyBorder="1" applyAlignment="1">
      <alignment horizontal="center"/>
    </xf>
    <xf numFmtId="0" fontId="2" fillId="0" borderId="30" xfId="0" applyFont="1" applyFill="1" applyBorder="1" applyAlignment="1">
      <alignment horizontal="center"/>
    </xf>
    <xf numFmtId="0" fontId="2" fillId="7" borderId="0" xfId="0" applyFont="1" applyFill="1" applyBorder="1" applyAlignment="1">
      <alignment horizontal="center"/>
    </xf>
    <xf numFmtId="0" fontId="2" fillId="7" borderId="6" xfId="0" applyFont="1" applyFill="1" applyBorder="1" applyAlignment="1">
      <alignment horizontal="center"/>
    </xf>
    <xf numFmtId="0" fontId="2" fillId="7" borderId="0" xfId="0" applyFont="1" applyFill="1" applyBorder="1" applyAlignment="1">
      <alignment/>
    </xf>
    <xf numFmtId="0" fontId="2" fillId="7" borderId="0" xfId="0" applyFont="1" applyFill="1" applyBorder="1" applyAlignment="1">
      <alignment horizontal="right"/>
    </xf>
    <xf numFmtId="0" fontId="4" fillId="0" borderId="5" xfId="0" applyFont="1" applyBorder="1" applyAlignment="1">
      <alignment/>
    </xf>
    <xf numFmtId="0" fontId="0" fillId="11" borderId="3" xfId="0" applyFill="1" applyBorder="1" applyAlignment="1">
      <alignment wrapText="1"/>
    </xf>
    <xf numFmtId="0" fontId="0" fillId="11" borderId="0" xfId="0" applyFill="1" applyAlignment="1">
      <alignment wrapText="1"/>
    </xf>
    <xf numFmtId="0" fontId="0" fillId="11" borderId="0" xfId="0" applyFill="1" applyAlignment="1">
      <alignment/>
    </xf>
    <xf numFmtId="0" fontId="3" fillId="0" borderId="31" xfId="0" applyFont="1" applyBorder="1" applyAlignment="1">
      <alignment wrapText="1"/>
    </xf>
    <xf numFmtId="0" fontId="3" fillId="0" borderId="0" xfId="0" applyFont="1" applyAlignment="1">
      <alignment horizontal="center" wrapText="1"/>
    </xf>
    <xf numFmtId="0" fontId="3" fillId="3" borderId="1" xfId="0" applyFont="1" applyFill="1" applyBorder="1" applyAlignment="1">
      <alignment wrapText="1"/>
    </xf>
    <xf numFmtId="0" fontId="3" fillId="5" borderId="0" xfId="0" applyFont="1" applyFill="1" applyAlignment="1">
      <alignment wrapText="1"/>
    </xf>
    <xf numFmtId="0" fontId="3" fillId="11" borderId="0" xfId="0" applyFont="1" applyFill="1" applyAlignment="1">
      <alignment wrapText="1"/>
    </xf>
    <xf numFmtId="0" fontId="3" fillId="6" borderId="0" xfId="0" applyFont="1" applyFill="1" applyAlignment="1">
      <alignment wrapText="1"/>
    </xf>
    <xf numFmtId="0" fontId="3" fillId="0" borderId="0" xfId="0" applyFont="1" applyAlignment="1">
      <alignment wrapText="1"/>
    </xf>
    <xf numFmtId="165" fontId="3" fillId="0" borderId="0" xfId="0" applyNumberFormat="1" applyFont="1" applyAlignment="1">
      <alignment wrapText="1"/>
    </xf>
    <xf numFmtId="0" fontId="0" fillId="0" borderId="0" xfId="0" applyAlignment="1">
      <alignment horizontal="left"/>
    </xf>
    <xf numFmtId="0" fontId="0" fillId="0" borderId="0" xfId="0" applyFill="1" applyBorder="1" applyAlignment="1">
      <alignment/>
    </xf>
    <xf numFmtId="0" fontId="0" fillId="0" borderId="33" xfId="0" applyBorder="1" applyAlignment="1">
      <alignment/>
    </xf>
    <xf numFmtId="0" fontId="0" fillId="0" borderId="33" xfId="0" applyBorder="1" applyAlignment="1">
      <alignment horizontal="right"/>
    </xf>
    <xf numFmtId="0" fontId="0" fillId="0" borderId="34" xfId="0" applyBorder="1" applyAlignment="1">
      <alignment/>
    </xf>
    <xf numFmtId="0" fontId="0" fillId="0" borderId="34" xfId="0" applyBorder="1" applyAlignment="1">
      <alignment horizontal="center"/>
    </xf>
    <xf numFmtId="0" fontId="0" fillId="7" borderId="34" xfId="0" applyFill="1" applyBorder="1" applyAlignment="1">
      <alignment/>
    </xf>
    <xf numFmtId="15" fontId="0" fillId="0" borderId="34" xfId="0" applyNumberFormat="1" applyBorder="1" applyAlignment="1">
      <alignment/>
    </xf>
    <xf numFmtId="0" fontId="0" fillId="0" borderId="34" xfId="0" applyBorder="1" applyAlignment="1">
      <alignment horizontal="right"/>
    </xf>
    <xf numFmtId="0" fontId="0" fillId="7" borderId="34" xfId="0" applyFill="1" applyBorder="1" applyAlignment="1">
      <alignment horizontal="right"/>
    </xf>
    <xf numFmtId="0" fontId="0" fillId="0" borderId="34" xfId="0" applyFill="1" applyBorder="1" applyAlignment="1">
      <alignment/>
    </xf>
    <xf numFmtId="0" fontId="0" fillId="12" borderId="0" xfId="0" applyFill="1" applyAlignment="1">
      <alignment/>
    </xf>
    <xf numFmtId="0" fontId="4" fillId="12" borderId="0" xfId="0" applyFont="1" applyFill="1" applyAlignment="1">
      <alignment/>
    </xf>
    <xf numFmtId="15" fontId="5" fillId="13" borderId="0" xfId="0" applyNumberFormat="1" applyFont="1" applyFill="1" applyAlignment="1">
      <alignment/>
    </xf>
    <xf numFmtId="0" fontId="5" fillId="13" borderId="0" xfId="0" applyFont="1" applyFill="1" applyAlignment="1">
      <alignment horizontal="right"/>
    </xf>
    <xf numFmtId="0" fontId="0" fillId="0" borderId="22" xfId="0" applyBorder="1" applyAlignment="1">
      <alignment/>
    </xf>
    <xf numFmtId="0" fontId="4" fillId="0" borderId="24" xfId="0" applyFont="1" applyBorder="1" applyAlignment="1">
      <alignment horizontal="right"/>
    </xf>
    <xf numFmtId="15" fontId="2" fillId="8" borderId="24" xfId="0" applyNumberFormat="1" applyFont="1" applyFill="1" applyBorder="1" applyAlignment="1">
      <alignment/>
    </xf>
    <xf numFmtId="0" fontId="2" fillId="7" borderId="31" xfId="0" applyFont="1" applyFill="1" applyBorder="1" applyAlignment="1">
      <alignment horizontal="center"/>
    </xf>
    <xf numFmtId="0" fontId="2" fillId="0" borderId="35" xfId="0" applyFont="1" applyFill="1" applyBorder="1" applyAlignment="1">
      <alignment horizontal="center"/>
    </xf>
    <xf numFmtId="0" fontId="2" fillId="7" borderId="35" xfId="0" applyFont="1" applyFill="1" applyBorder="1" applyAlignment="1">
      <alignment horizontal="center"/>
    </xf>
    <xf numFmtId="3" fontId="2" fillId="0" borderId="35" xfId="0" applyNumberFormat="1" applyFont="1" applyFill="1" applyBorder="1" applyAlignment="1">
      <alignment horizontal="center"/>
    </xf>
    <xf numFmtId="0" fontId="2" fillId="7" borderId="2" xfId="0" applyFont="1" applyFill="1" applyBorder="1" applyAlignment="1">
      <alignment horizontal="center"/>
    </xf>
    <xf numFmtId="0" fontId="2" fillId="7" borderId="9" xfId="0" applyFont="1" applyFill="1" applyBorder="1" applyAlignment="1">
      <alignment horizontal="center"/>
    </xf>
    <xf numFmtId="0" fontId="2" fillId="0" borderId="12" xfId="0" applyFont="1" applyFill="1" applyBorder="1" applyAlignment="1">
      <alignment horizontal="center"/>
    </xf>
    <xf numFmtId="3" fontId="2" fillId="0" borderId="12" xfId="0" applyNumberFormat="1" applyFont="1" applyFill="1" applyBorder="1" applyAlignment="1">
      <alignment horizontal="center"/>
    </xf>
    <xf numFmtId="0" fontId="2" fillId="7" borderId="14" xfId="0" applyFont="1" applyFill="1" applyBorder="1" applyAlignment="1">
      <alignment horizontal="center"/>
    </xf>
    <xf numFmtId="166" fontId="0" fillId="0" borderId="34" xfId="0" applyNumberFormat="1" applyBorder="1" applyAlignment="1">
      <alignment/>
    </xf>
    <xf numFmtId="166" fontId="2" fillId="7" borderId="34" xfId="0" applyNumberFormat="1" applyFont="1" applyFill="1" applyBorder="1" applyAlignment="1">
      <alignment/>
    </xf>
    <xf numFmtId="0" fontId="6" fillId="0" borderId="0" xfId="20" applyAlignment="1">
      <alignment/>
    </xf>
    <xf numFmtId="0" fontId="2" fillId="13" borderId="0" xfId="0" applyFont="1" applyFill="1" applyAlignment="1">
      <alignment/>
    </xf>
    <xf numFmtId="0" fontId="0" fillId="0" borderId="0" xfId="0" applyAlignment="1">
      <alignment vertical="top"/>
    </xf>
    <xf numFmtId="0" fontId="6" fillId="0" borderId="0" xfId="20" applyAlignment="1">
      <alignment wrapText="1"/>
    </xf>
    <xf numFmtId="0" fontId="0" fillId="0" borderId="0" xfId="0" applyAlignment="1">
      <alignment vertical="top" wrapText="1"/>
    </xf>
    <xf numFmtId="0" fontId="2" fillId="14" borderId="36" xfId="0" applyFont="1" applyFill="1" applyBorder="1" applyAlignment="1">
      <alignment/>
    </xf>
    <xf numFmtId="0" fontId="2" fillId="14" borderId="15" xfId="0" applyNumberFormat="1" applyFont="1" applyFill="1" applyBorder="1" applyAlignment="1">
      <alignment horizontal="center"/>
    </xf>
    <xf numFmtId="0" fontId="0" fillId="14" borderId="15" xfId="0" applyFill="1" applyBorder="1" applyAlignment="1">
      <alignment/>
    </xf>
    <xf numFmtId="0" fontId="0" fillId="14" borderId="30" xfId="0" applyFill="1" applyBorder="1" applyAlignment="1">
      <alignment/>
    </xf>
    <xf numFmtId="0" fontId="2" fillId="14" borderId="1" xfId="0" applyFont="1" applyFill="1" applyBorder="1" applyAlignment="1">
      <alignment/>
    </xf>
    <xf numFmtId="166" fontId="2" fillId="14" borderId="17" xfId="0" applyNumberFormat="1" applyFont="1" applyFill="1" applyBorder="1" applyAlignment="1">
      <alignment/>
    </xf>
    <xf numFmtId="0" fontId="2" fillId="14" borderId="0" xfId="0" applyFont="1" applyFill="1" applyBorder="1" applyAlignment="1">
      <alignment/>
    </xf>
    <xf numFmtId="0" fontId="2" fillId="14" borderId="0" xfId="0" applyNumberFormat="1" applyFont="1" applyFill="1" applyBorder="1" applyAlignment="1">
      <alignment horizontal="center"/>
    </xf>
    <xf numFmtId="15" fontId="8" fillId="15" borderId="0" xfId="0" applyNumberFormat="1" applyFont="1" applyFill="1" applyAlignment="1">
      <alignment/>
    </xf>
    <xf numFmtId="0" fontId="8" fillId="15" borderId="0" xfId="0" applyFont="1" applyFill="1" applyAlignment="1">
      <alignment horizontal="right"/>
    </xf>
    <xf numFmtId="15" fontId="2" fillId="14" borderId="23" xfId="0" applyNumberFormat="1" applyFont="1" applyFill="1" applyBorder="1" applyAlignment="1">
      <alignment/>
    </xf>
    <xf numFmtId="6" fontId="0" fillId="12" borderId="0" xfId="0" applyNumberFormat="1" applyFill="1" applyAlignment="1">
      <alignment/>
    </xf>
    <xf numFmtId="0" fontId="4" fillId="0" borderId="0" xfId="0" applyFont="1" applyAlignment="1">
      <alignment wrapText="1"/>
    </xf>
    <xf numFmtId="0" fontId="0" fillId="13" borderId="0" xfId="0" applyFill="1" applyAlignment="1">
      <alignment horizontal="left" wrapText="1"/>
    </xf>
    <xf numFmtId="0" fontId="0" fillId="3" borderId="37" xfId="0" applyFill="1" applyBorder="1" applyAlignment="1">
      <alignment horizontal="left" wrapText="1"/>
    </xf>
    <xf numFmtId="0" fontId="0" fillId="3" borderId="38" xfId="0" applyFill="1" applyBorder="1" applyAlignment="1">
      <alignment horizontal="left" wrapText="1"/>
    </xf>
    <xf numFmtId="49" fontId="3" fillId="2" borderId="33" xfId="0" applyNumberFormat="1" applyFont="1" applyFill="1" applyBorder="1" applyAlignment="1">
      <alignment horizontal="left" wrapText="1"/>
    </xf>
    <xf numFmtId="49" fontId="3" fillId="2" borderId="39" xfId="0" applyNumberFormat="1" applyFont="1" applyFill="1" applyBorder="1" applyAlignment="1">
      <alignment horizontal="left" wrapText="1"/>
    </xf>
    <xf numFmtId="0" fontId="0" fillId="0" borderId="0" xfId="0" applyAlignment="1">
      <alignment horizontal="left"/>
    </xf>
    <xf numFmtId="0" fontId="0" fillId="0" borderId="0" xfId="0" applyAlignment="1">
      <alignment horizontal="left" wrapText="1"/>
    </xf>
    <xf numFmtId="49" fontId="0" fillId="7" borderId="25" xfId="0" applyNumberFormat="1" applyFill="1" applyBorder="1" applyAlignment="1">
      <alignment horizontal="left" wrapText="1"/>
    </xf>
    <xf numFmtId="49" fontId="0" fillId="7" borderId="27" xfId="0" applyNumberFormat="1" applyFill="1" applyBorder="1" applyAlignment="1">
      <alignment horizontal="left" wrapText="1"/>
    </xf>
    <xf numFmtId="49" fontId="0" fillId="7" borderId="0" xfId="0" applyNumberFormat="1" applyFill="1" applyBorder="1" applyAlignment="1">
      <alignment horizontal="left" wrapText="1"/>
    </xf>
    <xf numFmtId="49" fontId="0" fillId="7" borderId="6" xfId="0" applyNumberFormat="1" applyFill="1" applyBorder="1" applyAlignment="1">
      <alignment horizontal="left" wrapText="1"/>
    </xf>
    <xf numFmtId="49" fontId="0" fillId="7" borderId="3" xfId="0" applyNumberFormat="1" applyFill="1" applyBorder="1" applyAlignment="1">
      <alignment horizontal="left" wrapText="1"/>
    </xf>
    <xf numFmtId="49" fontId="0" fillId="7" borderId="8" xfId="0" applyNumberForma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val="0"/>
        <i/>
        <color rgb="FFFF0000"/>
      </font>
      <border/>
    </dxf>
    <dxf>
      <font>
        <b val="0"/>
        <i/>
        <color rgb="FFFF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dm@mullaneyvision.net" TargetMode="External" /><Relationship Id="rId2" Type="http://schemas.openxmlformats.org/officeDocument/2006/relationships/hyperlink" Target="http://mullaneyvision.ne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53"/>
  <sheetViews>
    <sheetView tabSelected="1" workbookViewId="0" topLeftCell="A1">
      <selection activeCell="A2" sqref="A2"/>
    </sheetView>
  </sheetViews>
  <sheetFormatPr defaultColWidth="9.140625" defaultRowHeight="12.75"/>
  <cols>
    <col min="1" max="1" width="5.57421875" style="0" customWidth="1"/>
    <col min="2" max="2" width="75.57421875" style="0" customWidth="1"/>
  </cols>
  <sheetData>
    <row r="1" ht="15.75">
      <c r="A1" s="18" t="s">
        <v>16</v>
      </c>
    </row>
    <row r="2" ht="25.5">
      <c r="B2" s="14" t="s">
        <v>17</v>
      </c>
    </row>
    <row r="3" ht="25.5">
      <c r="B3" s="14" t="s">
        <v>18</v>
      </c>
    </row>
    <row r="4" ht="12.75">
      <c r="B4" t="s">
        <v>19</v>
      </c>
    </row>
    <row r="5" ht="25.5">
      <c r="B5" s="14" t="s">
        <v>20</v>
      </c>
    </row>
    <row r="6" ht="25.5">
      <c r="B6" s="14" t="s">
        <v>21</v>
      </c>
    </row>
    <row r="7" ht="48" customHeight="1">
      <c r="B7" s="14" t="s">
        <v>22</v>
      </c>
    </row>
    <row r="8" ht="51.75" customHeight="1">
      <c r="B8" s="14" t="s">
        <v>23</v>
      </c>
    </row>
    <row r="9" ht="51">
      <c r="B9" s="14" t="s">
        <v>24</v>
      </c>
    </row>
    <row r="10" ht="48" customHeight="1">
      <c r="B10" s="14" t="s">
        <v>26</v>
      </c>
    </row>
    <row r="11" ht="59.25" customHeight="1">
      <c r="B11" s="14" t="s">
        <v>27</v>
      </c>
    </row>
    <row r="12" ht="38.25">
      <c r="B12" s="14" t="s">
        <v>28</v>
      </c>
    </row>
    <row r="14" ht="15.75">
      <c r="A14" s="18" t="s">
        <v>29</v>
      </c>
    </row>
    <row r="15" spans="1:2" ht="64.5">
      <c r="A15" s="18"/>
      <c r="B15" s="30" t="s">
        <v>197</v>
      </c>
    </row>
    <row r="16" ht="15.75">
      <c r="A16" s="18"/>
    </row>
    <row r="17" ht="25.5">
      <c r="B17" s="30" t="s">
        <v>30</v>
      </c>
    </row>
    <row r="18" ht="12.75">
      <c r="B18" t="s">
        <v>31</v>
      </c>
    </row>
    <row r="19" ht="25.5">
      <c r="B19" s="14" t="s">
        <v>33</v>
      </c>
    </row>
    <row r="20" ht="25.5">
      <c r="B20" s="14" t="s">
        <v>32</v>
      </c>
    </row>
    <row r="21" ht="12.75">
      <c r="B21" t="s">
        <v>34</v>
      </c>
    </row>
    <row r="22" ht="51">
      <c r="B22" s="14" t="s">
        <v>38</v>
      </c>
    </row>
    <row r="23" ht="25.5">
      <c r="B23" s="14" t="s">
        <v>35</v>
      </c>
    </row>
    <row r="24" ht="25.5">
      <c r="B24" s="14" t="s">
        <v>37</v>
      </c>
    </row>
    <row r="25" ht="12.75">
      <c r="B25" t="s">
        <v>36</v>
      </c>
    </row>
    <row r="26" ht="12.75">
      <c r="B26" t="s">
        <v>39</v>
      </c>
    </row>
    <row r="27" ht="12.75">
      <c r="B27" t="s">
        <v>40</v>
      </c>
    </row>
    <row r="29" ht="12.75">
      <c r="B29" s="17" t="s">
        <v>42</v>
      </c>
    </row>
    <row r="30" ht="51">
      <c r="B30" s="14" t="s">
        <v>43</v>
      </c>
    </row>
    <row r="31" ht="25.5">
      <c r="B31" s="14" t="s">
        <v>44</v>
      </c>
    </row>
    <row r="32" ht="25.5">
      <c r="B32" s="14" t="s">
        <v>45</v>
      </c>
    </row>
    <row r="33" ht="12.75">
      <c r="B33" t="s">
        <v>46</v>
      </c>
    </row>
    <row r="34" ht="38.25">
      <c r="B34" s="14" t="s">
        <v>47</v>
      </c>
    </row>
    <row r="35" ht="38.25">
      <c r="B35" s="14" t="s">
        <v>48</v>
      </c>
    </row>
    <row r="36" ht="51">
      <c r="B36" s="14" t="s">
        <v>49</v>
      </c>
    </row>
    <row r="37" ht="38.25">
      <c r="B37" s="14" t="s">
        <v>50</v>
      </c>
    </row>
    <row r="38" ht="38.25">
      <c r="B38" s="14" t="s">
        <v>51</v>
      </c>
    </row>
    <row r="39" ht="38.25">
      <c r="B39" s="14" t="s">
        <v>52</v>
      </c>
    </row>
    <row r="41" ht="38.25">
      <c r="B41" s="30" t="s">
        <v>53</v>
      </c>
    </row>
    <row r="42" ht="38.25">
      <c r="B42" s="14" t="s">
        <v>54</v>
      </c>
    </row>
    <row r="43" spans="2:3" ht="38.25">
      <c r="B43" s="14" t="s">
        <v>55</v>
      </c>
      <c r="C43" s="194">
        <v>398</v>
      </c>
    </row>
    <row r="44" spans="2:3" ht="63.75">
      <c r="B44" s="14" t="s">
        <v>56</v>
      </c>
      <c r="C44" s="33">
        <f>ROUNDUP(WBA/4,0)</f>
        <v>100</v>
      </c>
    </row>
    <row r="45" spans="2:3" ht="12.75">
      <c r="B45" t="s">
        <v>83</v>
      </c>
      <c r="C45" s="160">
        <v>32</v>
      </c>
    </row>
    <row r="47" ht="15.75">
      <c r="A47" s="18" t="s">
        <v>211</v>
      </c>
    </row>
    <row r="48" spans="1:2" ht="15.75">
      <c r="A48" s="18"/>
      <c r="B48" s="178" t="s">
        <v>216</v>
      </c>
    </row>
    <row r="49" ht="12.75">
      <c r="B49" s="181" t="s">
        <v>212</v>
      </c>
    </row>
    <row r="50" ht="12.75">
      <c r="B50" s="181" t="s">
        <v>198</v>
      </c>
    </row>
    <row r="51" ht="12.75">
      <c r="B51" s="181" t="s">
        <v>213</v>
      </c>
    </row>
    <row r="52" ht="12.75">
      <c r="B52" s="181" t="s">
        <v>214</v>
      </c>
    </row>
    <row r="53" ht="12.75">
      <c r="B53" s="181" t="s">
        <v>215</v>
      </c>
    </row>
  </sheetData>
  <hyperlinks>
    <hyperlink ref="B49" location="Version!A1" display="Version"/>
    <hyperlink ref="B50" location="Help!A1" display="Help"/>
    <hyperlink ref="B51" location="'Contact Log'!A1" display="Contact Log"/>
    <hyperlink ref="B52" location="Timesheet!A1" display="Timesheet"/>
    <hyperlink ref="B53" location="'Fortnight Template'!A1" display="Fortnight Template"/>
    <hyperlink ref="B48" location="Intro!A1" display="Intro (top)"/>
  </hyperlinks>
  <printOptions/>
  <pageMargins left="0.75" right="0.75" top="1" bottom="1" header="0.5" footer="0.5"/>
  <pageSetup fitToHeight="88" fitToWidth="1" horizontalDpi="300" verticalDpi="300" orientation="portrait" r:id="rId1"/>
  <headerFooter alignWithMargins="0">
    <oddHeader>&amp;C&amp;A&amp;RPage &amp;P</oddHeader>
    <oddFooter>&amp;CPrepared by David Mullaney &amp;D&amp;R&amp;F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6"/>
  <sheetViews>
    <sheetView workbookViewId="0" topLeftCell="A1">
      <selection activeCell="C6" sqref="C6"/>
    </sheetView>
  </sheetViews>
  <sheetFormatPr defaultColWidth="9.140625" defaultRowHeight="12.75"/>
  <cols>
    <col min="2" max="2" width="10.421875" style="0" bestFit="1" customWidth="1"/>
    <col min="6" max="6" width="20.8515625" style="0" customWidth="1"/>
    <col min="9" max="9" width="2.421875" style="0" customWidth="1"/>
  </cols>
  <sheetData>
    <row r="1" ht="12.75">
      <c r="A1" t="s">
        <v>179</v>
      </c>
    </row>
    <row r="2" ht="12.75">
      <c r="A2" t="s">
        <v>180</v>
      </c>
    </row>
    <row r="3" ht="12.75">
      <c r="A3" t="s">
        <v>181</v>
      </c>
    </row>
    <row r="4" ht="12.75">
      <c r="A4" t="s">
        <v>182</v>
      </c>
    </row>
    <row r="6" spans="2:3" ht="12.75">
      <c r="B6" s="17" t="s">
        <v>183</v>
      </c>
      <c r="C6" s="149">
        <v>20021210</v>
      </c>
    </row>
    <row r="7" spans="2:6" ht="12.75">
      <c r="B7" s="17" t="s">
        <v>184</v>
      </c>
      <c r="C7" t="s">
        <v>185</v>
      </c>
      <c r="F7" s="178" t="s">
        <v>249</v>
      </c>
    </row>
    <row r="8" spans="2:3" ht="12.75">
      <c r="B8" s="17"/>
      <c r="C8" t="s">
        <v>186</v>
      </c>
    </row>
    <row r="9" spans="2:3" ht="12.75">
      <c r="B9" s="17"/>
      <c r="C9" t="s">
        <v>187</v>
      </c>
    </row>
    <row r="10" spans="2:3" ht="12.75">
      <c r="B10" s="17"/>
      <c r="C10" s="178" t="s">
        <v>196</v>
      </c>
    </row>
    <row r="11" ht="12.75">
      <c r="B11" s="17"/>
    </row>
    <row r="12" spans="2:5" ht="12.75">
      <c r="B12" s="17" t="s">
        <v>188</v>
      </c>
      <c r="C12" s="161" t="s">
        <v>189</v>
      </c>
      <c r="D12" s="160"/>
      <c r="E12" s="160"/>
    </row>
    <row r="14" ht="12.75">
      <c r="A14" t="s">
        <v>190</v>
      </c>
    </row>
    <row r="15" spans="2:9" ht="26.25" customHeight="1">
      <c r="B15" s="179" t="s">
        <v>195</v>
      </c>
      <c r="C15" s="196" t="s">
        <v>199</v>
      </c>
      <c r="D15" s="196"/>
      <c r="E15" s="196"/>
      <c r="F15" s="196"/>
      <c r="G15" s="196"/>
      <c r="H15" s="196"/>
      <c r="I15" s="196"/>
    </row>
    <row r="16" spans="2:3" ht="12.75">
      <c r="B16" s="17" t="s">
        <v>191</v>
      </c>
      <c r="C16" t="s">
        <v>192</v>
      </c>
    </row>
  </sheetData>
  <mergeCells count="1">
    <mergeCell ref="C15:I15"/>
  </mergeCells>
  <hyperlinks>
    <hyperlink ref="C10" r:id="rId1" display="jdm@mullaneyvision.net"/>
    <hyperlink ref="F7" r:id="rId2" display="http://mullaneyvision.net"/>
  </hyperlinks>
  <printOptions/>
  <pageMargins left="0.75" right="0.75" top="1" bottom="1" header="0.5" footer="0.5"/>
  <pageSetup fitToHeight="77" fitToWidth="1" horizontalDpi="300" verticalDpi="300" orientation="portrait" r:id="rId3"/>
  <headerFooter alignWithMargins="0">
    <oddHeader>&amp;C&amp;A&amp;RPage &amp;P</oddHeader>
    <oddFooter>&amp;CPrepared by David Mullaney &amp;D&amp;R&amp;F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51"/>
  <sheetViews>
    <sheetView workbookViewId="0" topLeftCell="A1">
      <selection activeCell="A1" sqref="A1"/>
    </sheetView>
  </sheetViews>
  <sheetFormatPr defaultColWidth="9.140625" defaultRowHeight="12.75"/>
  <cols>
    <col min="1" max="1" width="5.57421875" style="0" customWidth="1"/>
    <col min="2" max="2" width="75.57421875" style="0" customWidth="1"/>
  </cols>
  <sheetData>
    <row r="1" ht="15.75">
      <c r="A1" s="18" t="s">
        <v>198</v>
      </c>
    </row>
    <row r="2" ht="38.25">
      <c r="B2" s="181" t="s">
        <v>210</v>
      </c>
    </row>
    <row r="3" ht="57" customHeight="1">
      <c r="B3" s="14" t="s">
        <v>235</v>
      </c>
    </row>
    <row r="4" ht="15.75" customHeight="1">
      <c r="B4" s="181" t="s">
        <v>242</v>
      </c>
    </row>
    <row r="6" ht="15.75">
      <c r="A6" s="18" t="s">
        <v>200</v>
      </c>
    </row>
    <row r="7" ht="12.75">
      <c r="B7" s="30" t="s">
        <v>201</v>
      </c>
    </row>
    <row r="8" ht="51">
      <c r="B8" s="14" t="s">
        <v>202</v>
      </c>
    </row>
    <row r="9" ht="63.75">
      <c r="B9" s="14" t="s">
        <v>203</v>
      </c>
    </row>
    <row r="10" ht="25.5">
      <c r="B10" s="14" t="s">
        <v>204</v>
      </c>
    </row>
    <row r="11" ht="31.5" customHeight="1">
      <c r="B11" s="182" t="s">
        <v>205</v>
      </c>
    </row>
    <row r="12" spans="1:2" ht="25.5">
      <c r="A12" s="180">
        <v>1</v>
      </c>
      <c r="B12" s="14" t="s">
        <v>206</v>
      </c>
    </row>
    <row r="13" spans="1:2" ht="25.5">
      <c r="A13" s="180">
        <v>2</v>
      </c>
      <c r="B13" s="14" t="s">
        <v>207</v>
      </c>
    </row>
    <row r="14" spans="1:2" ht="38.25">
      <c r="A14" s="180">
        <v>3</v>
      </c>
      <c r="B14" s="14" t="s">
        <v>208</v>
      </c>
    </row>
    <row r="15" spans="1:2" ht="38.25">
      <c r="A15" s="180">
        <v>4</v>
      </c>
      <c r="B15" s="14" t="s">
        <v>217</v>
      </c>
    </row>
    <row r="16" spans="1:2" ht="12.75">
      <c r="A16" s="180">
        <v>5</v>
      </c>
      <c r="B16" s="14" t="s">
        <v>209</v>
      </c>
    </row>
    <row r="17" spans="1:2" ht="25.5" customHeight="1">
      <c r="A17" s="180">
        <v>6</v>
      </c>
      <c r="B17" s="14" t="s">
        <v>218</v>
      </c>
    </row>
    <row r="19" ht="12.75">
      <c r="B19" s="30" t="s">
        <v>219</v>
      </c>
    </row>
    <row r="20" ht="38.25">
      <c r="B20" s="14" t="s">
        <v>220</v>
      </c>
    </row>
    <row r="21" ht="38.25">
      <c r="B21" s="14" t="s">
        <v>221</v>
      </c>
    </row>
    <row r="22" ht="38.25">
      <c r="B22" s="14" t="s">
        <v>222</v>
      </c>
    </row>
    <row r="23" ht="26.25" customHeight="1">
      <c r="B23" s="14" t="s">
        <v>223</v>
      </c>
    </row>
    <row r="24" ht="38.25">
      <c r="B24" s="14" t="s">
        <v>224</v>
      </c>
    </row>
    <row r="25" ht="38.25">
      <c r="B25" s="14" t="s">
        <v>225</v>
      </c>
    </row>
    <row r="26" ht="12.75">
      <c r="B26" s="14"/>
    </row>
    <row r="27" spans="1:2" ht="25.5">
      <c r="A27" s="180">
        <v>1</v>
      </c>
      <c r="B27" s="14" t="s">
        <v>226</v>
      </c>
    </row>
    <row r="28" spans="1:2" ht="51">
      <c r="A28" s="180">
        <v>2</v>
      </c>
      <c r="B28" s="14" t="s">
        <v>227</v>
      </c>
    </row>
    <row r="29" spans="1:2" ht="25.5">
      <c r="A29" s="180">
        <v>3</v>
      </c>
      <c r="B29" s="14" t="s">
        <v>228</v>
      </c>
    </row>
    <row r="30" spans="1:2" ht="38.25">
      <c r="A30" s="180">
        <v>4</v>
      </c>
      <c r="B30" s="14" t="s">
        <v>229</v>
      </c>
    </row>
    <row r="31" spans="1:2" ht="51">
      <c r="A31" s="180">
        <v>5</v>
      </c>
      <c r="B31" s="14" t="s">
        <v>230</v>
      </c>
    </row>
    <row r="32" spans="1:2" ht="63.75">
      <c r="A32" s="180">
        <v>6</v>
      </c>
      <c r="B32" s="14" t="s">
        <v>231</v>
      </c>
    </row>
    <row r="33" spans="1:2" ht="51">
      <c r="A33" s="180">
        <v>7</v>
      </c>
      <c r="B33" s="14" t="s">
        <v>232</v>
      </c>
    </row>
    <row r="34" spans="1:2" ht="38.25">
      <c r="A34" s="180">
        <v>8</v>
      </c>
      <c r="B34" s="14" t="s">
        <v>233</v>
      </c>
    </row>
    <row r="35" spans="1:2" ht="39.75" customHeight="1">
      <c r="A35" s="180">
        <v>9</v>
      </c>
      <c r="B35" s="14" t="s">
        <v>234</v>
      </c>
    </row>
    <row r="36" spans="1:2" ht="15" customHeight="1">
      <c r="A36" s="180">
        <v>10</v>
      </c>
      <c r="B36" s="14" t="s">
        <v>236</v>
      </c>
    </row>
    <row r="38" ht="12.75">
      <c r="B38" s="30" t="s">
        <v>237</v>
      </c>
    </row>
    <row r="39" ht="51">
      <c r="B39" s="14" t="s">
        <v>238</v>
      </c>
    </row>
    <row r="40" ht="25.5">
      <c r="B40" s="14" t="s">
        <v>239</v>
      </c>
    </row>
    <row r="41" ht="51">
      <c r="B41" s="14" t="s">
        <v>240</v>
      </c>
    </row>
    <row r="42" ht="38.25">
      <c r="B42" s="195" t="s">
        <v>0</v>
      </c>
    </row>
    <row r="43" ht="25.5">
      <c r="B43" s="14" t="s">
        <v>1</v>
      </c>
    </row>
    <row r="45" ht="12.75">
      <c r="B45" s="30" t="s">
        <v>241</v>
      </c>
    </row>
    <row r="46" ht="12.75">
      <c r="B46" t="s">
        <v>243</v>
      </c>
    </row>
    <row r="47" ht="12.75">
      <c r="B47" t="s">
        <v>244</v>
      </c>
    </row>
    <row r="48" ht="12.75">
      <c r="B48" s="178" t="s">
        <v>245</v>
      </c>
    </row>
    <row r="49" ht="12.75">
      <c r="B49" t="s">
        <v>247</v>
      </c>
    </row>
    <row r="50" ht="12.75">
      <c r="B50" t="s">
        <v>246</v>
      </c>
    </row>
    <row r="51" ht="12.75">
      <c r="B51" s="178" t="s">
        <v>248</v>
      </c>
    </row>
  </sheetData>
  <hyperlinks>
    <hyperlink ref="B2" location="Intro!A1" display="Each of the pages should be maintained on a daily basis.  This Help section describes best practices to make your experience most productive.  Be sure to read the Intro (Overview and Table of Contents) before seeking your answer here."/>
    <hyperlink ref="B4" location="minimalist" display="Crunched for time?  Jump to &quot;minimalist&quot; procedure below…"/>
    <hyperlink ref="B48" location="help_creating" display="* Create FN' worksheet from Fortnight Template per Help instructions."/>
    <hyperlink ref="B51" location="help_reporting" display="* Review yellow areas in Fortnight Summary of your new FN' worksheet and call CUB line"/>
  </hyperlinks>
  <printOptions/>
  <pageMargins left="0.75" right="0.75" top="1" bottom="1" header="0.5" footer="0.5"/>
  <pageSetup fitToHeight="0" fitToWidth="1" horizontalDpi="300" verticalDpi="300" orientation="portrait" r:id="rId1"/>
  <headerFooter alignWithMargins="0">
    <oddHeader>&amp;C&amp;A&amp;RPage &amp;P</oddHeader>
    <oddFooter>&amp;CPrepared by David Mullaney &amp;D&amp;R&amp;F</oddFooter>
  </headerFooter>
  <rowBreaks count="1" manualBreakCount="1">
    <brk id="1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3"/>
  <sheetViews>
    <sheetView workbookViewId="0" topLeftCell="A1">
      <pane ySplit="1245" topLeftCell="BM2" activePane="bottomLeft" state="split"/>
      <selection pane="topLeft" activeCell="B1" sqref="B1"/>
      <selection pane="bottomLeft" activeCell="A3" sqref="A3"/>
    </sheetView>
  </sheetViews>
  <sheetFormatPr defaultColWidth="9.140625" defaultRowHeight="12.75"/>
  <cols>
    <col min="1" max="1" width="10.8515625" style="32" customWidth="1"/>
    <col min="2" max="2" width="10.8515625" style="0" customWidth="1"/>
    <col min="3" max="3" width="3.7109375" style="13" customWidth="1"/>
    <col min="4" max="4" width="18.28125" style="19" customWidth="1"/>
    <col min="5" max="5" width="25.28125" style="0" customWidth="1"/>
    <col min="6" max="6" width="8.57421875" style="16" customWidth="1"/>
    <col min="7" max="7" width="16.00390625" style="20" customWidth="1"/>
    <col min="8" max="8" width="9.57421875" style="15" bestFit="1" customWidth="1"/>
    <col min="9" max="9" width="23.421875" style="140" customWidth="1"/>
    <col min="10" max="10" width="15.00390625" style="21" customWidth="1"/>
  </cols>
  <sheetData>
    <row r="1" spans="1:10" s="18" customFormat="1" ht="52.5" customHeight="1">
      <c r="A1" s="148" t="s">
        <v>178</v>
      </c>
      <c r="B1" s="147" t="s">
        <v>177</v>
      </c>
      <c r="C1" s="199" t="s">
        <v>145</v>
      </c>
      <c r="D1" s="200"/>
      <c r="E1" s="141" t="s">
        <v>170</v>
      </c>
      <c r="F1" s="143" t="s">
        <v>173</v>
      </c>
      <c r="G1" s="144" t="s">
        <v>174</v>
      </c>
      <c r="H1" s="142" t="s">
        <v>172</v>
      </c>
      <c r="I1" s="145" t="s">
        <v>175</v>
      </c>
      <c r="J1" s="146" t="s">
        <v>176</v>
      </c>
    </row>
    <row r="2" spans="1:10" ht="91.5" customHeight="1" thickBot="1">
      <c r="A2" s="31" t="s">
        <v>13</v>
      </c>
      <c r="B2" s="29" t="s">
        <v>25</v>
      </c>
      <c r="C2" s="24"/>
      <c r="D2" s="25" t="s">
        <v>14</v>
      </c>
      <c r="E2" s="26"/>
      <c r="F2" s="197" t="s">
        <v>171</v>
      </c>
      <c r="G2" s="198"/>
      <c r="H2" s="27" t="s">
        <v>15</v>
      </c>
      <c r="I2" s="138"/>
      <c r="J2" s="28" t="s">
        <v>41</v>
      </c>
    </row>
    <row r="3" spans="3:9" ht="12.75">
      <c r="C3" s="22"/>
      <c r="E3" s="14"/>
      <c r="I3" s="139"/>
    </row>
  </sheetData>
  <mergeCells count="2">
    <mergeCell ref="F2:G2"/>
    <mergeCell ref="C1:D1"/>
  </mergeCells>
  <printOptions/>
  <pageMargins left="0.5" right="0.5" top="1" bottom="1" header="0.5" footer="0.5"/>
  <pageSetup fitToHeight="88" fitToWidth="1" horizontalDpi="300" verticalDpi="300" orientation="portrait" scale="61" r:id="rId1"/>
  <headerFooter alignWithMargins="0">
    <oddHeader>&amp;LPrinted &amp;D&amp;C&amp;A&amp;RPage &amp;P</oddHeader>
    <oddFooter>&amp;LDavid Mullaney&amp;C&amp;F&amp;RPage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
  <sheetViews>
    <sheetView workbookViewId="0" topLeftCell="A1">
      <pane ySplit="885" topLeftCell="BM2" activePane="bottomLeft" state="split"/>
      <selection pane="topLeft" activeCell="G1" sqref="G1:J1"/>
      <selection pane="bottomLeft" activeCell="A2" sqref="A2"/>
    </sheetView>
  </sheetViews>
  <sheetFormatPr defaultColWidth="9.140625" defaultRowHeight="12.75"/>
  <cols>
    <col min="1" max="1" width="9.421875" style="3" bestFit="1" customWidth="1"/>
    <col min="2" max="3" width="9.140625" style="5" customWidth="1"/>
    <col min="4" max="4" width="11.8515625" style="0" bestFit="1" customWidth="1"/>
    <col min="5" max="5" width="11.7109375" style="0" bestFit="1" customWidth="1"/>
    <col min="6" max="6" width="45.00390625" style="0" customWidth="1"/>
    <col min="7" max="7" width="8.00390625" style="9" bestFit="1" customWidth="1"/>
    <col min="8" max="8" width="8.57421875" style="7" bestFit="1" customWidth="1"/>
    <col min="9" max="9" width="7.28125" style="11" bestFit="1" customWidth="1"/>
    <col min="10" max="10" width="9.28125" style="7" customWidth="1"/>
    <col min="11" max="11" width="11.28125" style="0" customWidth="1"/>
  </cols>
  <sheetData>
    <row r="1" spans="1:11" s="1" customFormat="1" ht="31.5">
      <c r="A1" s="2" t="s">
        <v>2</v>
      </c>
      <c r="B1" s="4" t="s">
        <v>3</v>
      </c>
      <c r="C1" s="4" t="s">
        <v>4</v>
      </c>
      <c r="D1" s="1" t="s">
        <v>5</v>
      </c>
      <c r="E1" s="1" t="s">
        <v>6</v>
      </c>
      <c r="F1" s="1" t="s">
        <v>7</v>
      </c>
      <c r="G1" s="8" t="s">
        <v>8</v>
      </c>
      <c r="H1" s="6" t="s">
        <v>9</v>
      </c>
      <c r="I1" s="10" t="s">
        <v>11</v>
      </c>
      <c r="J1" s="6" t="s">
        <v>10</v>
      </c>
      <c r="K1" s="12" t="s">
        <v>12</v>
      </c>
    </row>
  </sheetData>
  <printOptions/>
  <pageMargins left="0.75" right="0.75" top="1" bottom="1" header="0.5" footer="0.5"/>
  <pageSetup fitToHeight="99" fitToWidth="1" horizontalDpi="300" verticalDpi="300" orientation="landscape" scale="85" r:id="rId1"/>
  <headerFooter alignWithMargins="0">
    <oddHeader>&amp;L&amp;F&amp;C&amp;A&amp;R&amp;D</oddHeader>
    <oddFooter>&amp;CDavid Mullaney&amp;RPage &amp;P</oddFooter>
  </headerFooter>
</worksheet>
</file>

<file path=xl/worksheets/sheet6.xml><?xml version="1.0" encoding="utf-8"?>
<worksheet xmlns="http://schemas.openxmlformats.org/spreadsheetml/2006/main" xmlns:r="http://schemas.openxmlformats.org/officeDocument/2006/relationships">
  <dimension ref="A1:R114"/>
  <sheetViews>
    <sheetView workbookViewId="0" topLeftCell="A1">
      <selection activeCell="B1" sqref="B1"/>
    </sheetView>
  </sheetViews>
  <sheetFormatPr defaultColWidth="9.140625" defaultRowHeight="12.75"/>
  <cols>
    <col min="1" max="1" width="14.8515625" style="0" customWidth="1"/>
    <col min="2" max="2" width="11.140625" style="0" customWidth="1"/>
    <col min="3" max="3" width="9.421875" style="0" bestFit="1" customWidth="1"/>
    <col min="4" max="4" width="11.7109375" style="0" customWidth="1"/>
    <col min="5" max="5" width="10.28125" style="0" customWidth="1"/>
    <col min="6" max="6" width="2.57421875" style="0" customWidth="1"/>
    <col min="7" max="7" width="9.57421875" style="0" bestFit="1" customWidth="1"/>
    <col min="8" max="8" width="10.00390625" style="0" customWidth="1"/>
    <col min="16" max="16" width="10.140625" style="0" bestFit="1" customWidth="1"/>
    <col min="17" max="17" width="4.421875" style="0" customWidth="1"/>
  </cols>
  <sheetData>
    <row r="1" spans="1:18" ht="13.5" thickBot="1">
      <c r="A1" s="84" t="s">
        <v>57</v>
      </c>
      <c r="B1" s="85" t="s">
        <v>58</v>
      </c>
      <c r="D1" s="84" t="s">
        <v>59</v>
      </c>
      <c r="E1" s="86">
        <v>37570</v>
      </c>
      <c r="F1" s="87" t="s">
        <v>60</v>
      </c>
      <c r="G1" s="88">
        <f>E1+13</f>
        <v>37583</v>
      </c>
      <c r="P1" s="99">
        <v>37626</v>
      </c>
      <c r="Q1" s="113">
        <v>1</v>
      </c>
      <c r="R1" t="s">
        <v>135</v>
      </c>
    </row>
    <row r="2" spans="16:17" ht="13.5" thickBot="1">
      <c r="P2" s="99">
        <f aca="true" t="shared" si="0" ref="P2:P26">P1+14</f>
        <v>37640</v>
      </c>
      <c r="Q2" s="113">
        <v>2</v>
      </c>
    </row>
    <row r="3" spans="1:17" ht="12.75">
      <c r="A3" s="83" t="s">
        <v>61</v>
      </c>
      <c r="B3" s="203"/>
      <c r="C3" s="203"/>
      <c r="D3" s="203"/>
      <c r="E3" s="203"/>
      <c r="F3" s="203"/>
      <c r="G3" s="203"/>
      <c r="H3" s="204"/>
      <c r="P3" s="99">
        <f t="shared" si="0"/>
        <v>37654</v>
      </c>
      <c r="Q3" s="113">
        <v>3</v>
      </c>
    </row>
    <row r="4" spans="1:17" ht="12.75">
      <c r="A4" s="34"/>
      <c r="B4" s="205"/>
      <c r="C4" s="205"/>
      <c r="D4" s="205"/>
      <c r="E4" s="205"/>
      <c r="F4" s="205"/>
      <c r="G4" s="205"/>
      <c r="H4" s="206"/>
      <c r="P4" s="99">
        <f t="shared" si="0"/>
        <v>37668</v>
      </c>
      <c r="Q4" s="113">
        <v>4</v>
      </c>
    </row>
    <row r="5" spans="1:17" ht="12.75">
      <c r="A5" s="34"/>
      <c r="B5" s="205"/>
      <c r="C5" s="205"/>
      <c r="D5" s="205"/>
      <c r="E5" s="205"/>
      <c r="F5" s="205"/>
      <c r="G5" s="205"/>
      <c r="H5" s="206"/>
      <c r="J5" t="s">
        <v>74</v>
      </c>
      <c r="L5" s="62"/>
      <c r="P5" s="99">
        <f t="shared" si="0"/>
        <v>37682</v>
      </c>
      <c r="Q5" s="113">
        <v>5</v>
      </c>
    </row>
    <row r="6" spans="1:17" ht="13.5" thickBot="1">
      <c r="A6" s="37"/>
      <c r="B6" s="207"/>
      <c r="C6" s="207"/>
      <c r="D6" s="207"/>
      <c r="E6" s="207"/>
      <c r="F6" s="207"/>
      <c r="G6" s="207"/>
      <c r="H6" s="208"/>
      <c r="J6" t="s">
        <v>75</v>
      </c>
      <c r="P6" s="99">
        <f t="shared" si="0"/>
        <v>37696</v>
      </c>
      <c r="Q6" s="113">
        <v>6</v>
      </c>
    </row>
    <row r="7" spans="10:17" ht="13.5" thickBot="1">
      <c r="J7" t="s">
        <v>77</v>
      </c>
      <c r="P7" s="99">
        <f t="shared" si="0"/>
        <v>37710</v>
      </c>
      <c r="Q7" s="113">
        <v>7</v>
      </c>
    </row>
    <row r="8" spans="1:17" ht="12.75">
      <c r="A8" s="81" t="s">
        <v>62</v>
      </c>
      <c r="B8" s="82" t="str">
        <f>CONCATENATE(B1,"a")</f>
        <v>FN200229a</v>
      </c>
      <c r="C8" s="68"/>
      <c r="D8" s="68"/>
      <c r="E8" s="68"/>
      <c r="F8" s="68" t="s">
        <v>73</v>
      </c>
      <c r="G8" s="68"/>
      <c r="H8" s="69"/>
      <c r="J8" s="46" t="s">
        <v>8</v>
      </c>
      <c r="K8" s="47" t="s">
        <v>76</v>
      </c>
      <c r="L8" s="47" t="s">
        <v>11</v>
      </c>
      <c r="M8" s="48" t="s">
        <v>10</v>
      </c>
      <c r="P8" s="99">
        <f t="shared" si="0"/>
        <v>37724</v>
      </c>
      <c r="Q8" s="113">
        <v>8</v>
      </c>
    </row>
    <row r="9" spans="1:17" ht="12.75">
      <c r="A9" s="63" t="s">
        <v>63</v>
      </c>
      <c r="B9" s="64" t="s">
        <v>71</v>
      </c>
      <c r="C9" s="44" t="s">
        <v>8</v>
      </c>
      <c r="D9" s="44" t="s">
        <v>72</v>
      </c>
      <c r="E9" s="35"/>
      <c r="F9" s="35"/>
      <c r="G9" s="44" t="s">
        <v>8</v>
      </c>
      <c r="H9" s="70" t="s">
        <v>72</v>
      </c>
      <c r="J9" s="49"/>
      <c r="K9" s="50"/>
      <c r="L9" s="51"/>
      <c r="M9" s="52"/>
      <c r="P9" s="99">
        <f t="shared" si="0"/>
        <v>37738</v>
      </c>
      <c r="Q9" s="113">
        <v>9</v>
      </c>
    </row>
    <row r="10" spans="1:17" ht="12.75">
      <c r="A10" s="63" t="s">
        <v>64</v>
      </c>
      <c r="B10" s="45">
        <f>E1</f>
        <v>37570</v>
      </c>
      <c r="C10" s="61">
        <f>SUM(J10)</f>
        <v>0</v>
      </c>
      <c r="D10" s="54">
        <f>SUM(M10)</f>
        <v>0</v>
      </c>
      <c r="E10" s="35"/>
      <c r="F10" s="35"/>
      <c r="G10" s="35">
        <f>C10+0</f>
        <v>0</v>
      </c>
      <c r="H10" s="65">
        <f>D10+0</f>
        <v>0</v>
      </c>
      <c r="J10" s="53"/>
      <c r="K10" s="54"/>
      <c r="L10" s="55"/>
      <c r="M10" s="56"/>
      <c r="P10" s="99">
        <f t="shared" si="0"/>
        <v>37752</v>
      </c>
      <c r="Q10" s="113">
        <v>10</v>
      </c>
    </row>
    <row r="11" spans="1:17" ht="12.75">
      <c r="A11" s="63" t="s">
        <v>65</v>
      </c>
      <c r="B11" s="45">
        <f>E1+1</f>
        <v>37571</v>
      </c>
      <c r="C11" s="61">
        <f aca="true" t="shared" si="1" ref="C11:C16">SUM(J11)</f>
        <v>0</v>
      </c>
      <c r="D11" s="54">
        <f aca="true" t="shared" si="2" ref="D11:D16">SUM(M11)</f>
        <v>0</v>
      </c>
      <c r="E11" s="35"/>
      <c r="F11" s="35"/>
      <c r="G11" s="35">
        <f>C11+G10</f>
        <v>0</v>
      </c>
      <c r="H11" s="65">
        <f>D11+H10</f>
        <v>0</v>
      </c>
      <c r="J11" s="53"/>
      <c r="K11" s="54"/>
      <c r="L11" s="55"/>
      <c r="M11" s="56"/>
      <c r="P11" s="99">
        <f t="shared" si="0"/>
        <v>37766</v>
      </c>
      <c r="Q11" s="113">
        <v>11</v>
      </c>
    </row>
    <row r="12" spans="1:17" ht="12.75">
      <c r="A12" s="63" t="s">
        <v>66</v>
      </c>
      <c r="B12" s="45">
        <f>E1+2</f>
        <v>37572</v>
      </c>
      <c r="C12" s="61">
        <f t="shared" si="1"/>
        <v>0</v>
      </c>
      <c r="D12" s="54">
        <f t="shared" si="2"/>
        <v>0</v>
      </c>
      <c r="E12" s="35"/>
      <c r="F12" s="35"/>
      <c r="G12" s="35">
        <f aca="true" t="shared" si="3" ref="G12:H16">C12+G11</f>
        <v>0</v>
      </c>
      <c r="H12" s="65">
        <f t="shared" si="3"/>
        <v>0</v>
      </c>
      <c r="J12" s="53"/>
      <c r="K12" s="54"/>
      <c r="L12" s="55"/>
      <c r="M12" s="56"/>
      <c r="P12" s="99">
        <f t="shared" si="0"/>
        <v>37780</v>
      </c>
      <c r="Q12" s="113">
        <v>12</v>
      </c>
    </row>
    <row r="13" spans="1:17" ht="12.75">
      <c r="A13" s="63" t="s">
        <v>67</v>
      </c>
      <c r="B13" s="45">
        <f>E1+3</f>
        <v>37573</v>
      </c>
      <c r="C13" s="61">
        <f t="shared" si="1"/>
        <v>0</v>
      </c>
      <c r="D13" s="54">
        <f t="shared" si="2"/>
        <v>0</v>
      </c>
      <c r="E13" s="35"/>
      <c r="F13" s="35"/>
      <c r="G13" s="35">
        <f t="shared" si="3"/>
        <v>0</v>
      </c>
      <c r="H13" s="65">
        <f t="shared" si="3"/>
        <v>0</v>
      </c>
      <c r="J13" s="53"/>
      <c r="K13" s="54"/>
      <c r="L13" s="55"/>
      <c r="M13" s="56"/>
      <c r="P13" s="99">
        <f t="shared" si="0"/>
        <v>37794</v>
      </c>
      <c r="Q13" s="113">
        <v>13</v>
      </c>
    </row>
    <row r="14" spans="1:17" ht="12.75">
      <c r="A14" s="63" t="s">
        <v>68</v>
      </c>
      <c r="B14" s="45">
        <f>E1+4</f>
        <v>37574</v>
      </c>
      <c r="C14" s="61">
        <f t="shared" si="1"/>
        <v>0</v>
      </c>
      <c r="D14" s="54">
        <f t="shared" si="2"/>
        <v>0</v>
      </c>
      <c r="E14" s="35"/>
      <c r="F14" s="35"/>
      <c r="G14" s="35">
        <f t="shared" si="3"/>
        <v>0</v>
      </c>
      <c r="H14" s="65">
        <f t="shared" si="3"/>
        <v>0</v>
      </c>
      <c r="J14" s="53"/>
      <c r="K14" s="54"/>
      <c r="L14" s="55"/>
      <c r="M14" s="56"/>
      <c r="P14" s="99">
        <f t="shared" si="0"/>
        <v>37808</v>
      </c>
      <c r="Q14" s="113">
        <v>14</v>
      </c>
    </row>
    <row r="15" spans="1:17" ht="12.75">
      <c r="A15" s="63" t="s">
        <v>69</v>
      </c>
      <c r="B15" s="45">
        <f>E1+5</f>
        <v>37575</v>
      </c>
      <c r="C15" s="61">
        <f t="shared" si="1"/>
        <v>0</v>
      </c>
      <c r="D15" s="54">
        <f t="shared" si="2"/>
        <v>0</v>
      </c>
      <c r="E15" s="35"/>
      <c r="F15" s="35"/>
      <c r="G15" s="35">
        <f t="shared" si="3"/>
        <v>0</v>
      </c>
      <c r="H15" s="65">
        <f t="shared" si="3"/>
        <v>0</v>
      </c>
      <c r="J15" s="53"/>
      <c r="K15" s="54"/>
      <c r="L15" s="55"/>
      <c r="M15" s="56"/>
      <c r="P15" s="99">
        <f t="shared" si="0"/>
        <v>37822</v>
      </c>
      <c r="Q15" s="113">
        <v>15</v>
      </c>
    </row>
    <row r="16" spans="1:17" ht="12.75">
      <c r="A16" s="63" t="s">
        <v>70</v>
      </c>
      <c r="B16" s="45">
        <f>E1+6</f>
        <v>37576</v>
      </c>
      <c r="C16" s="61">
        <f t="shared" si="1"/>
        <v>0</v>
      </c>
      <c r="D16" s="54">
        <f t="shared" si="2"/>
        <v>0</v>
      </c>
      <c r="E16" s="35"/>
      <c r="F16" s="35"/>
      <c r="G16" s="66">
        <f t="shared" si="3"/>
        <v>0</v>
      </c>
      <c r="H16" s="67">
        <f>ROUNDUP(D16+H15,0)</f>
        <v>0</v>
      </c>
      <c r="J16" s="57"/>
      <c r="K16" s="58"/>
      <c r="L16" s="59"/>
      <c r="M16" s="60"/>
      <c r="P16" s="99">
        <f t="shared" si="0"/>
        <v>37836</v>
      </c>
      <c r="Q16" s="113">
        <v>16</v>
      </c>
    </row>
    <row r="17" spans="1:17" ht="12.75">
      <c r="A17" s="34"/>
      <c r="B17" s="35"/>
      <c r="C17" s="35"/>
      <c r="D17" s="35"/>
      <c r="E17" s="35"/>
      <c r="F17" s="35"/>
      <c r="G17" s="35"/>
      <c r="H17" s="36"/>
      <c r="J17" t="s">
        <v>78</v>
      </c>
      <c r="P17" s="99">
        <f t="shared" si="0"/>
        <v>37850</v>
      </c>
      <c r="Q17" s="113">
        <v>17</v>
      </c>
    </row>
    <row r="18" spans="1:17" ht="12.75">
      <c r="A18" s="34"/>
      <c r="B18" s="35"/>
      <c r="C18" s="35"/>
      <c r="D18" s="35"/>
      <c r="E18" s="44" t="s">
        <v>79</v>
      </c>
      <c r="F18" s="35"/>
      <c r="G18" s="35"/>
      <c r="H18" s="65">
        <f>IF(H16&lt;=allowance,WBA,IF(H16&gt;WBA+allowance,0,WBA+allowance-H16))</f>
        <v>398</v>
      </c>
      <c r="J18">
        <f>H16</f>
        <v>0</v>
      </c>
      <c r="K18">
        <f>allowance</f>
        <v>100</v>
      </c>
      <c r="P18" s="99">
        <f t="shared" si="0"/>
        <v>37864</v>
      </c>
      <c r="Q18" s="113">
        <v>18</v>
      </c>
    </row>
    <row r="19" spans="1:17" ht="12.75">
      <c r="A19" s="34"/>
      <c r="B19" s="35"/>
      <c r="C19" s="35"/>
      <c r="D19" s="35"/>
      <c r="E19" s="44" t="s">
        <v>82</v>
      </c>
      <c r="F19" s="35"/>
      <c r="G19" s="35">
        <f>FT-G16</f>
        <v>32</v>
      </c>
      <c r="H19" s="36"/>
      <c r="J19" s="43" t="s">
        <v>80</v>
      </c>
      <c r="K19" t="s">
        <v>81</v>
      </c>
      <c r="P19" s="99">
        <f t="shared" si="0"/>
        <v>37878</v>
      </c>
      <c r="Q19" s="113">
        <v>19</v>
      </c>
    </row>
    <row r="20" spans="1:17" ht="13.5" thickBot="1">
      <c r="A20" s="37"/>
      <c r="B20" s="23"/>
      <c r="C20" s="23"/>
      <c r="D20" s="23"/>
      <c r="E20" s="23"/>
      <c r="F20" s="23"/>
      <c r="G20" s="23"/>
      <c r="H20" s="38"/>
      <c r="P20" s="99">
        <f t="shared" si="0"/>
        <v>37892</v>
      </c>
      <c r="Q20" s="113">
        <v>20</v>
      </c>
    </row>
    <row r="21" spans="1:17" ht="12.75">
      <c r="A21" t="s">
        <v>103</v>
      </c>
      <c r="P21" s="99">
        <f t="shared" si="0"/>
        <v>37906</v>
      </c>
      <c r="Q21" s="113">
        <v>21</v>
      </c>
    </row>
    <row r="22" spans="1:17" ht="12.75">
      <c r="A22" s="102" t="s">
        <v>99</v>
      </c>
      <c r="C22" s="114" t="s">
        <v>100</v>
      </c>
      <c r="D22" s="76" t="s">
        <v>101</v>
      </c>
      <c r="E22" s="76" t="s">
        <v>102</v>
      </c>
      <c r="F22" s="75"/>
      <c r="G22" s="75" t="s">
        <v>104</v>
      </c>
      <c r="H22" s="115"/>
      <c r="I22" s="105" t="s">
        <v>113</v>
      </c>
      <c r="J22" s="105" t="s">
        <v>114</v>
      </c>
      <c r="K22" s="105" t="s">
        <v>115</v>
      </c>
      <c r="L22" s="105" t="s">
        <v>116</v>
      </c>
      <c r="M22" s="105" t="s">
        <v>117</v>
      </c>
      <c r="N22" s="105" t="s">
        <v>118</v>
      </c>
      <c r="O22" s="105" t="s">
        <v>119</v>
      </c>
      <c r="P22" s="99">
        <f t="shared" si="0"/>
        <v>37920</v>
      </c>
      <c r="Q22" s="113">
        <v>22</v>
      </c>
    </row>
    <row r="23" spans="1:17" ht="12.75">
      <c r="A23" s="102" t="str">
        <f>A8</f>
        <v>First Week</v>
      </c>
      <c r="B23" s="103" t="str">
        <f>B8</f>
        <v>FN200229a</v>
      </c>
      <c r="C23" s="116">
        <v>0.1</v>
      </c>
      <c r="D23">
        <f>C23*D30</f>
        <v>4</v>
      </c>
      <c r="E23">
        <f>SUM(I23:O23)</f>
        <v>0</v>
      </c>
      <c r="G23" t="s">
        <v>105</v>
      </c>
      <c r="I23" s="120"/>
      <c r="J23" s="120"/>
      <c r="K23" s="120"/>
      <c r="L23" s="120"/>
      <c r="M23" s="120"/>
      <c r="N23" s="120"/>
      <c r="O23" s="120"/>
      <c r="P23" s="99">
        <f t="shared" si="0"/>
        <v>37934</v>
      </c>
      <c r="Q23" s="113">
        <v>23</v>
      </c>
    </row>
    <row r="24" spans="1:17" ht="12.75">
      <c r="A24" s="162">
        <f>E1</f>
        <v>37570</v>
      </c>
      <c r="C24" s="117">
        <v>0.1</v>
      </c>
      <c r="D24">
        <f>C24*D30</f>
        <v>4</v>
      </c>
      <c r="E24">
        <f aca="true" t="shared" si="4" ref="E24:E29">SUM(I24:O24)</f>
        <v>0</v>
      </c>
      <c r="G24" t="s">
        <v>106</v>
      </c>
      <c r="I24" s="121"/>
      <c r="J24" s="121"/>
      <c r="K24" s="121"/>
      <c r="L24" s="121"/>
      <c r="M24" s="121"/>
      <c r="N24" s="121"/>
      <c r="O24" s="121"/>
      <c r="P24" s="99">
        <f t="shared" si="0"/>
        <v>37948</v>
      </c>
      <c r="Q24" s="113">
        <v>24</v>
      </c>
    </row>
    <row r="25" spans="1:17" ht="12.75">
      <c r="A25" s="163" t="s">
        <v>194</v>
      </c>
      <c r="C25" s="116">
        <v>0.05</v>
      </c>
      <c r="D25">
        <f>C25*D30</f>
        <v>2</v>
      </c>
      <c r="E25">
        <f t="shared" si="4"/>
        <v>0</v>
      </c>
      <c r="G25" t="s">
        <v>107</v>
      </c>
      <c r="I25" s="120"/>
      <c r="J25" s="120"/>
      <c r="K25" s="120"/>
      <c r="L25" s="120"/>
      <c r="M25" s="120"/>
      <c r="N25" s="120"/>
      <c r="O25" s="120"/>
      <c r="P25" s="99">
        <f t="shared" si="0"/>
        <v>37962</v>
      </c>
      <c r="Q25" s="113">
        <v>25</v>
      </c>
    </row>
    <row r="26" spans="1:17" ht="12.75">
      <c r="A26" s="162">
        <f>E1+6</f>
        <v>37576</v>
      </c>
      <c r="C26" s="117">
        <v>0.35</v>
      </c>
      <c r="D26">
        <f>C26*D30</f>
        <v>14</v>
      </c>
      <c r="E26">
        <f t="shared" si="4"/>
        <v>0</v>
      </c>
      <c r="G26" t="s">
        <v>108</v>
      </c>
      <c r="I26" s="121"/>
      <c r="J26" s="121"/>
      <c r="K26" s="121"/>
      <c r="L26" s="121"/>
      <c r="M26" s="121"/>
      <c r="N26" s="121"/>
      <c r="O26" s="121"/>
      <c r="P26" s="99">
        <f t="shared" si="0"/>
        <v>37976</v>
      </c>
      <c r="Q26" s="113">
        <v>26</v>
      </c>
    </row>
    <row r="27" spans="3:16" ht="12.75">
      <c r="C27" s="116">
        <v>0.05</v>
      </c>
      <c r="D27">
        <f>C27*D30</f>
        <v>2</v>
      </c>
      <c r="E27">
        <f t="shared" si="4"/>
        <v>0</v>
      </c>
      <c r="G27" t="s">
        <v>109</v>
      </c>
      <c r="I27" s="120"/>
      <c r="J27" s="120"/>
      <c r="K27" s="120"/>
      <c r="L27" s="120"/>
      <c r="M27" s="120"/>
      <c r="N27" s="120"/>
      <c r="O27" s="120"/>
      <c r="P27" s="99"/>
    </row>
    <row r="28" spans="3:16" ht="12.75">
      <c r="C28" s="117">
        <v>0.15</v>
      </c>
      <c r="D28">
        <f>C28*D30</f>
        <v>6</v>
      </c>
      <c r="E28">
        <f t="shared" si="4"/>
        <v>0</v>
      </c>
      <c r="G28" t="s">
        <v>110</v>
      </c>
      <c r="I28" s="121"/>
      <c r="J28" s="121"/>
      <c r="K28" s="121"/>
      <c r="L28" s="121"/>
      <c r="M28" s="121"/>
      <c r="N28" s="121"/>
      <c r="O28" s="121"/>
      <c r="P28" s="99"/>
    </row>
    <row r="29" spans="1:16" ht="12.75">
      <c r="A29" t="s">
        <v>140</v>
      </c>
      <c r="C29" s="116">
        <v>0.2</v>
      </c>
      <c r="D29">
        <f>C29*D30</f>
        <v>8</v>
      </c>
      <c r="E29">
        <f t="shared" si="4"/>
        <v>0</v>
      </c>
      <c r="G29" t="s">
        <v>112</v>
      </c>
      <c r="I29" s="120"/>
      <c r="J29" s="120"/>
      <c r="K29" s="120"/>
      <c r="L29" s="120"/>
      <c r="M29" s="120"/>
      <c r="N29" s="120"/>
      <c r="O29" s="120"/>
      <c r="P29" s="99"/>
    </row>
    <row r="30" spans="1:16" ht="12.75">
      <c r="A30" s="107">
        <f>E30/D30</f>
        <v>0</v>
      </c>
      <c r="C30" s="107">
        <f>SUM(C23:C29)</f>
        <v>1</v>
      </c>
      <c r="D30" s="122">
        <v>40</v>
      </c>
      <c r="E30" s="104">
        <f>SUM(E23:E29)</f>
        <v>0</v>
      </c>
      <c r="G30" t="s">
        <v>111</v>
      </c>
      <c r="I30" s="104">
        <f>SUM(I23:I29)</f>
        <v>0</v>
      </c>
      <c r="J30" s="104">
        <f aca="true" t="shared" si="5" ref="J30:O30">SUM(J23:J29)</f>
        <v>0</v>
      </c>
      <c r="K30" s="104">
        <f t="shared" si="5"/>
        <v>0</v>
      </c>
      <c r="L30" s="104">
        <f t="shared" si="5"/>
        <v>0</v>
      </c>
      <c r="M30" s="104">
        <f t="shared" si="5"/>
        <v>0</v>
      </c>
      <c r="N30" s="104">
        <f t="shared" si="5"/>
        <v>0</v>
      </c>
      <c r="O30" s="104">
        <f t="shared" si="5"/>
        <v>0</v>
      </c>
      <c r="P30" s="99"/>
    </row>
    <row r="31" ht="12.75">
      <c r="P31" s="99"/>
    </row>
    <row r="32" spans="1:16" ht="12.75">
      <c r="A32" s="102" t="s">
        <v>120</v>
      </c>
      <c r="C32" s="114" t="s">
        <v>122</v>
      </c>
      <c r="D32" s="76" t="s">
        <v>121</v>
      </c>
      <c r="E32" s="76" t="s">
        <v>123</v>
      </c>
      <c r="F32" s="75"/>
      <c r="G32" s="75" t="s">
        <v>125</v>
      </c>
      <c r="H32" s="115"/>
      <c r="I32" s="105" t="s">
        <v>113</v>
      </c>
      <c r="J32" s="105" t="s">
        <v>114</v>
      </c>
      <c r="K32" s="105" t="s">
        <v>115</v>
      </c>
      <c r="L32" s="105" t="s">
        <v>116</v>
      </c>
      <c r="M32" s="105" t="s">
        <v>117</v>
      </c>
      <c r="N32" s="105" t="s">
        <v>118</v>
      </c>
      <c r="O32" s="105" t="s">
        <v>119</v>
      </c>
      <c r="P32" s="99"/>
    </row>
    <row r="33" spans="1:16" ht="12.75">
      <c r="A33" s="102" t="str">
        <f>A23</f>
        <v>First Week</v>
      </c>
      <c r="B33" s="103" t="str">
        <f>B23</f>
        <v>FN200229a</v>
      </c>
      <c r="C33" s="106">
        <f>D33/D43</f>
        <v>0.29411764705882354</v>
      </c>
      <c r="D33" s="118">
        <v>5</v>
      </c>
      <c r="E33">
        <f>SUM(I33:O33)</f>
        <v>0</v>
      </c>
      <c r="G33" s="201" t="s">
        <v>124</v>
      </c>
      <c r="H33" s="201"/>
      <c r="I33" s="121"/>
      <c r="J33" s="121"/>
      <c r="K33" s="121"/>
      <c r="L33" s="121"/>
      <c r="M33" s="121"/>
      <c r="N33" s="121"/>
      <c r="O33" s="121"/>
      <c r="P33" s="99"/>
    </row>
    <row r="34" spans="1:16" ht="25.5" customHeight="1">
      <c r="A34" s="162">
        <f>E1</f>
        <v>37570</v>
      </c>
      <c r="C34" s="106">
        <f>D34/D43</f>
        <v>0.058823529411764705</v>
      </c>
      <c r="D34" s="119">
        <v>1</v>
      </c>
      <c r="E34">
        <f>SUM(I34:O34)</f>
        <v>0</v>
      </c>
      <c r="G34" s="202" t="s">
        <v>126</v>
      </c>
      <c r="H34" s="201"/>
      <c r="I34" s="120"/>
      <c r="J34" s="120"/>
      <c r="K34" s="120"/>
      <c r="L34" s="120"/>
      <c r="M34" s="120"/>
      <c r="N34" s="120"/>
      <c r="O34" s="120"/>
      <c r="P34" s="99"/>
    </row>
    <row r="35" spans="1:16" ht="12.75">
      <c r="A35" s="163" t="s">
        <v>194</v>
      </c>
      <c r="C35" s="106">
        <f>D35/D43</f>
        <v>0.11764705882352941</v>
      </c>
      <c r="D35" s="118">
        <v>2</v>
      </c>
      <c r="E35">
        <f>SUM(I35:O35)</f>
        <v>0</v>
      </c>
      <c r="G35" s="201" t="s">
        <v>127</v>
      </c>
      <c r="H35" s="201"/>
      <c r="I35" s="121"/>
      <c r="J35" s="121"/>
      <c r="K35" s="121"/>
      <c r="L35" s="121"/>
      <c r="M35" s="121"/>
      <c r="N35" s="121"/>
      <c r="O35" s="121"/>
      <c r="P35" s="99"/>
    </row>
    <row r="36" spans="1:16" ht="24.75" customHeight="1">
      <c r="A36" s="162">
        <f>E1+6</f>
        <v>37576</v>
      </c>
      <c r="C36" s="106">
        <f>D36/D43</f>
        <v>0.058823529411764705</v>
      </c>
      <c r="D36" s="119">
        <v>1</v>
      </c>
      <c r="E36">
        <f>SUM(I36:O36)</f>
        <v>0</v>
      </c>
      <c r="G36" s="202" t="s">
        <v>128</v>
      </c>
      <c r="H36" s="201"/>
      <c r="I36" s="120"/>
      <c r="J36" s="120"/>
      <c r="K36" s="120"/>
      <c r="L36" s="120"/>
      <c r="M36" s="120"/>
      <c r="N36" s="120"/>
      <c r="O36" s="120"/>
      <c r="P36" s="99"/>
    </row>
    <row r="37" spans="3:16" ht="25.5" customHeight="1">
      <c r="C37" s="106">
        <f>D37/D43</f>
        <v>0.11764705882352941</v>
      </c>
      <c r="D37" s="118">
        <v>2</v>
      </c>
      <c r="E37">
        <f aca="true" t="shared" si="6" ref="E37:E42">SUM(I37:O37)</f>
        <v>0</v>
      </c>
      <c r="G37" s="202" t="s">
        <v>129</v>
      </c>
      <c r="H37" s="201"/>
      <c r="I37" s="121"/>
      <c r="J37" s="121"/>
      <c r="K37" s="121"/>
      <c r="L37" s="121"/>
      <c r="M37" s="121"/>
      <c r="N37" s="121"/>
      <c r="O37" s="121"/>
      <c r="P37" s="99"/>
    </row>
    <row r="38" spans="3:16" ht="25.5" customHeight="1">
      <c r="C38" s="106">
        <f>D38/D43</f>
        <v>0</v>
      </c>
      <c r="D38" s="119">
        <v>0</v>
      </c>
      <c r="E38">
        <f t="shared" si="6"/>
        <v>0</v>
      </c>
      <c r="G38" s="202" t="s">
        <v>130</v>
      </c>
      <c r="H38" s="201"/>
      <c r="I38" s="120"/>
      <c r="J38" s="120"/>
      <c r="K38" s="120"/>
      <c r="L38" s="120"/>
      <c r="M38" s="120"/>
      <c r="N38" s="120"/>
      <c r="O38" s="120"/>
      <c r="P38" s="99"/>
    </row>
    <row r="39" spans="3:16" ht="12.75">
      <c r="C39" s="106">
        <f>D39/D43</f>
        <v>0.17647058823529413</v>
      </c>
      <c r="D39" s="118">
        <v>3</v>
      </c>
      <c r="E39">
        <f t="shared" si="6"/>
        <v>0</v>
      </c>
      <c r="G39" s="201" t="s">
        <v>131</v>
      </c>
      <c r="H39" s="201"/>
      <c r="I39" s="121"/>
      <c r="J39" s="121"/>
      <c r="K39" s="121"/>
      <c r="L39" s="121"/>
      <c r="M39" s="121"/>
      <c r="N39" s="121"/>
      <c r="O39" s="121"/>
      <c r="P39" s="99"/>
    </row>
    <row r="40" spans="3:16" ht="12.75">
      <c r="C40" s="106">
        <f>D40/D43</f>
        <v>0.058823529411764705</v>
      </c>
      <c r="D40" s="119">
        <v>1</v>
      </c>
      <c r="E40">
        <f t="shared" si="6"/>
        <v>0</v>
      </c>
      <c r="G40" s="201" t="s">
        <v>132</v>
      </c>
      <c r="H40" s="201"/>
      <c r="I40" s="120"/>
      <c r="J40" s="120"/>
      <c r="K40" s="120"/>
      <c r="L40" s="120"/>
      <c r="M40" s="120"/>
      <c r="N40" s="120"/>
      <c r="O40" s="120"/>
      <c r="P40" s="99"/>
    </row>
    <row r="41" spans="3:16" ht="12.75">
      <c r="C41" s="106">
        <f>D41/D43</f>
        <v>0.11764705882352941</v>
      </c>
      <c r="D41" s="118">
        <v>2</v>
      </c>
      <c r="E41">
        <f t="shared" si="6"/>
        <v>0</v>
      </c>
      <c r="G41" s="201" t="s">
        <v>133</v>
      </c>
      <c r="H41" s="201"/>
      <c r="I41" s="121"/>
      <c r="J41" s="121"/>
      <c r="K41" s="121"/>
      <c r="L41" s="121"/>
      <c r="M41" s="121"/>
      <c r="N41" s="121"/>
      <c r="O41" s="121"/>
      <c r="P41" s="99"/>
    </row>
    <row r="42" spans="1:16" ht="27" customHeight="1">
      <c r="A42" s="123" t="s">
        <v>139</v>
      </c>
      <c r="C42" s="106">
        <f>D42/D43</f>
        <v>0</v>
      </c>
      <c r="D42" s="119">
        <v>0</v>
      </c>
      <c r="E42">
        <f t="shared" si="6"/>
        <v>0</v>
      </c>
      <c r="G42" s="202" t="s">
        <v>134</v>
      </c>
      <c r="H42" s="201"/>
      <c r="I42" s="120"/>
      <c r="J42" s="120"/>
      <c r="K42" s="120"/>
      <c r="L42" s="120"/>
      <c r="M42" s="120"/>
      <c r="N42" s="120"/>
      <c r="O42" s="120"/>
      <c r="P42" s="99"/>
    </row>
    <row r="43" spans="1:16" ht="12.75">
      <c r="A43" s="108">
        <f>E43/D43</f>
        <v>0</v>
      </c>
      <c r="C43" s="108">
        <f>SUM(C33:C42)</f>
        <v>1</v>
      </c>
      <c r="D43" s="109">
        <f>SUM(D33:D42)</f>
        <v>17</v>
      </c>
      <c r="E43" s="110">
        <f>SUM(E33:E42)</f>
        <v>0</v>
      </c>
      <c r="G43" t="s">
        <v>111</v>
      </c>
      <c r="I43" s="110">
        <f aca="true" t="shared" si="7" ref="I43:O43">SUM(I33:I42)</f>
        <v>0</v>
      </c>
      <c r="J43" s="110">
        <f t="shared" si="7"/>
        <v>0</v>
      </c>
      <c r="K43" s="110">
        <f t="shared" si="7"/>
        <v>0</v>
      </c>
      <c r="L43" s="110">
        <f t="shared" si="7"/>
        <v>0</v>
      </c>
      <c r="M43" s="110">
        <f t="shared" si="7"/>
        <v>0</v>
      </c>
      <c r="N43" s="110">
        <f t="shared" si="7"/>
        <v>0</v>
      </c>
      <c r="O43" s="110">
        <f t="shared" si="7"/>
        <v>0</v>
      </c>
      <c r="P43" s="99"/>
    </row>
    <row r="44" spans="1:16" ht="12.75">
      <c r="A44" s="47"/>
      <c r="B44" s="47"/>
      <c r="C44" s="112"/>
      <c r="D44" s="100"/>
      <c r="E44" s="47"/>
      <c r="F44" s="47"/>
      <c r="G44" s="47"/>
      <c r="H44" s="47"/>
      <c r="I44" s="47"/>
      <c r="J44" s="47"/>
      <c r="K44" s="47"/>
      <c r="L44" s="47"/>
      <c r="M44" s="47"/>
      <c r="N44" s="47"/>
      <c r="O44" s="47"/>
      <c r="P44" s="99"/>
    </row>
    <row r="45" spans="1:13" ht="12.75">
      <c r="A45" s="183" t="s">
        <v>84</v>
      </c>
      <c r="B45" s="184" t="str">
        <f>CONCATENATE(B1,"b")</f>
        <v>FN200229b</v>
      </c>
      <c r="C45" s="185"/>
      <c r="D45" s="185"/>
      <c r="E45" s="185"/>
      <c r="F45" s="185" t="s">
        <v>73</v>
      </c>
      <c r="G45" s="185"/>
      <c r="H45" s="186"/>
      <c r="J45" s="78" t="s">
        <v>8</v>
      </c>
      <c r="K45" s="35" t="s">
        <v>76</v>
      </c>
      <c r="L45" s="35" t="s">
        <v>11</v>
      </c>
      <c r="M45" s="111" t="s">
        <v>10</v>
      </c>
    </row>
    <row r="46" spans="1:13" ht="12.75">
      <c r="A46" s="63" t="s">
        <v>63</v>
      </c>
      <c r="B46" s="64" t="s">
        <v>71</v>
      </c>
      <c r="C46" s="44" t="s">
        <v>8</v>
      </c>
      <c r="D46" s="44" t="s">
        <v>72</v>
      </c>
      <c r="E46" s="35"/>
      <c r="F46" s="35"/>
      <c r="G46" s="44" t="s">
        <v>8</v>
      </c>
      <c r="H46" s="70" t="s">
        <v>72</v>
      </c>
      <c r="J46" s="49"/>
      <c r="K46" s="50"/>
      <c r="L46" s="51"/>
      <c r="M46" s="52"/>
    </row>
    <row r="47" spans="1:13" ht="12.75">
      <c r="A47" s="63" t="s">
        <v>64</v>
      </c>
      <c r="B47" s="45">
        <f>E1+7</f>
        <v>37577</v>
      </c>
      <c r="C47" s="61">
        <f>SUM(J47)</f>
        <v>0</v>
      </c>
      <c r="D47" s="54">
        <f>SUM(M47)</f>
        <v>0</v>
      </c>
      <c r="E47" s="35"/>
      <c r="F47" s="35"/>
      <c r="G47" s="35">
        <f>C47+0</f>
        <v>0</v>
      </c>
      <c r="H47" s="65">
        <f>D47+0</f>
        <v>0</v>
      </c>
      <c r="J47" s="53"/>
      <c r="K47" s="54"/>
      <c r="L47" s="55"/>
      <c r="M47" s="56"/>
    </row>
    <row r="48" spans="1:13" ht="12.75">
      <c r="A48" s="63" t="s">
        <v>65</v>
      </c>
      <c r="B48" s="45">
        <f>E1+8</f>
        <v>37578</v>
      </c>
      <c r="C48" s="61">
        <f aca="true" t="shared" si="8" ref="C48:C53">SUM(J48)</f>
        <v>0</v>
      </c>
      <c r="D48" s="54">
        <f aca="true" t="shared" si="9" ref="D48:D53">SUM(M48)</f>
        <v>0</v>
      </c>
      <c r="E48" s="35"/>
      <c r="F48" s="35"/>
      <c r="G48" s="35">
        <f aca="true" t="shared" si="10" ref="G48:H52">C48+G47</f>
        <v>0</v>
      </c>
      <c r="H48" s="65">
        <f t="shared" si="10"/>
        <v>0</v>
      </c>
      <c r="J48" s="53"/>
      <c r="K48" s="54"/>
      <c r="L48" s="55"/>
      <c r="M48" s="56"/>
    </row>
    <row r="49" spans="1:13" ht="12.75">
      <c r="A49" s="63" t="s">
        <v>66</v>
      </c>
      <c r="B49" s="45">
        <f>E1+9</f>
        <v>37579</v>
      </c>
      <c r="C49" s="61">
        <f t="shared" si="8"/>
        <v>0</v>
      </c>
      <c r="D49" s="54">
        <f t="shared" si="9"/>
        <v>0</v>
      </c>
      <c r="E49" s="35"/>
      <c r="F49" s="35"/>
      <c r="G49" s="35">
        <f t="shared" si="10"/>
        <v>0</v>
      </c>
      <c r="H49" s="65">
        <f t="shared" si="10"/>
        <v>0</v>
      </c>
      <c r="J49" s="53"/>
      <c r="K49" s="54"/>
      <c r="L49" s="55"/>
      <c r="M49" s="56"/>
    </row>
    <row r="50" spans="1:13" ht="12.75">
      <c r="A50" s="63" t="s">
        <v>67</v>
      </c>
      <c r="B50" s="45">
        <f>E1+10</f>
        <v>37580</v>
      </c>
      <c r="C50" s="61">
        <f t="shared" si="8"/>
        <v>0</v>
      </c>
      <c r="D50" s="54">
        <f t="shared" si="9"/>
        <v>0</v>
      </c>
      <c r="E50" s="35"/>
      <c r="F50" s="35"/>
      <c r="G50" s="35">
        <f t="shared" si="10"/>
        <v>0</v>
      </c>
      <c r="H50" s="65">
        <f t="shared" si="10"/>
        <v>0</v>
      </c>
      <c r="J50" s="53"/>
      <c r="K50" s="54"/>
      <c r="L50" s="55"/>
      <c r="M50" s="56"/>
    </row>
    <row r="51" spans="1:13" ht="12.75">
      <c r="A51" s="63" t="s">
        <v>68</v>
      </c>
      <c r="B51" s="45">
        <f>E1+11</f>
        <v>37581</v>
      </c>
      <c r="C51" s="61">
        <f t="shared" si="8"/>
        <v>0</v>
      </c>
      <c r="D51" s="54">
        <f t="shared" si="9"/>
        <v>0</v>
      </c>
      <c r="E51" s="35"/>
      <c r="F51" s="35"/>
      <c r="G51" s="35">
        <f t="shared" si="10"/>
        <v>0</v>
      </c>
      <c r="H51" s="65">
        <f t="shared" si="10"/>
        <v>0</v>
      </c>
      <c r="J51" s="53"/>
      <c r="K51" s="54"/>
      <c r="L51" s="55"/>
      <c r="M51" s="56"/>
    </row>
    <row r="52" spans="1:13" ht="12.75">
      <c r="A52" s="63" t="s">
        <v>69</v>
      </c>
      <c r="B52" s="45">
        <f>E1+12</f>
        <v>37582</v>
      </c>
      <c r="C52" s="61">
        <f t="shared" si="8"/>
        <v>0</v>
      </c>
      <c r="D52" s="54">
        <f t="shared" si="9"/>
        <v>0</v>
      </c>
      <c r="E52" s="35"/>
      <c r="F52" s="35"/>
      <c r="G52" s="35">
        <f t="shared" si="10"/>
        <v>0</v>
      </c>
      <c r="H52" s="65">
        <f t="shared" si="10"/>
        <v>0</v>
      </c>
      <c r="J52" s="53"/>
      <c r="K52" s="54"/>
      <c r="L52" s="55"/>
      <c r="M52" s="56"/>
    </row>
    <row r="53" spans="1:13" ht="12.75">
      <c r="A53" s="63" t="s">
        <v>70</v>
      </c>
      <c r="B53" s="45">
        <f>E1+13</f>
        <v>37583</v>
      </c>
      <c r="C53" s="61">
        <f t="shared" si="8"/>
        <v>0</v>
      </c>
      <c r="D53" s="54">
        <f t="shared" si="9"/>
        <v>0</v>
      </c>
      <c r="E53" s="35"/>
      <c r="F53" s="35"/>
      <c r="G53" s="187">
        <f>C53+G52</f>
        <v>0</v>
      </c>
      <c r="H53" s="188">
        <f>ROUNDUP(D53+H52,0)</f>
        <v>0</v>
      </c>
      <c r="J53" s="57"/>
      <c r="K53" s="58"/>
      <c r="L53" s="59"/>
      <c r="M53" s="60"/>
    </row>
    <row r="54" spans="1:10" ht="12.75">
      <c r="A54" s="34"/>
      <c r="B54" s="35"/>
      <c r="C54" s="35"/>
      <c r="D54" s="35"/>
      <c r="E54" s="35"/>
      <c r="F54" s="35"/>
      <c r="G54" s="35"/>
      <c r="H54" s="36"/>
      <c r="J54" t="s">
        <v>78</v>
      </c>
    </row>
    <row r="55" spans="1:11" ht="12.75">
      <c r="A55" s="34"/>
      <c r="B55" s="35"/>
      <c r="C55" s="35"/>
      <c r="D55" s="35"/>
      <c r="E55" s="44" t="s">
        <v>79</v>
      </c>
      <c r="F55" s="35"/>
      <c r="G55" s="35"/>
      <c r="H55" s="65">
        <f>IF(H53&lt;=allowance,WBA,IF(H53&gt;WBA+allowance,0,WBA+allowance-H53))</f>
        <v>398</v>
      </c>
      <c r="J55">
        <f>H53</f>
        <v>0</v>
      </c>
      <c r="K55">
        <f>allowance</f>
        <v>100</v>
      </c>
    </row>
    <row r="56" spans="1:11" ht="12.75">
      <c r="A56" s="34"/>
      <c r="B56" s="35"/>
      <c r="C56" s="35"/>
      <c r="D56" s="35"/>
      <c r="E56" s="44" t="s">
        <v>82</v>
      </c>
      <c r="F56" s="35"/>
      <c r="G56" s="35">
        <f>FT-G53</f>
        <v>32</v>
      </c>
      <c r="H56" s="36"/>
      <c r="J56" s="43" t="s">
        <v>85</v>
      </c>
      <c r="K56" t="s">
        <v>81</v>
      </c>
    </row>
    <row r="57" spans="1:8" ht="13.5" thickBot="1">
      <c r="A57" s="37"/>
      <c r="B57" s="23"/>
      <c r="C57" s="23"/>
      <c r="D57" s="23"/>
      <c r="E57" s="23"/>
      <c r="F57" s="23"/>
      <c r="G57" s="23"/>
      <c r="H57" s="38"/>
    </row>
    <row r="59" spans="1:17" ht="12.75">
      <c r="A59" t="s">
        <v>103</v>
      </c>
      <c r="P59" s="99"/>
      <c r="Q59" s="113"/>
    </row>
    <row r="60" spans="1:17" ht="12.75">
      <c r="A60" s="189" t="s">
        <v>99</v>
      </c>
      <c r="C60" s="114" t="s">
        <v>100</v>
      </c>
      <c r="D60" s="76" t="s">
        <v>101</v>
      </c>
      <c r="E60" s="76" t="s">
        <v>102</v>
      </c>
      <c r="F60" s="75"/>
      <c r="G60" s="75" t="s">
        <v>104</v>
      </c>
      <c r="H60" s="115"/>
      <c r="I60" s="105" t="s">
        <v>113</v>
      </c>
      <c r="J60" s="105" t="s">
        <v>114</v>
      </c>
      <c r="K60" s="105" t="s">
        <v>115</v>
      </c>
      <c r="L60" s="105" t="s">
        <v>116</v>
      </c>
      <c r="M60" s="105" t="s">
        <v>117</v>
      </c>
      <c r="N60" s="105" t="s">
        <v>118</v>
      </c>
      <c r="O60" s="105" t="s">
        <v>119</v>
      </c>
      <c r="P60" s="99"/>
      <c r="Q60" s="113"/>
    </row>
    <row r="61" spans="1:17" ht="12.75">
      <c r="A61" s="189" t="str">
        <f>A45</f>
        <v>Second Week</v>
      </c>
      <c r="B61" s="190" t="str">
        <f>B45</f>
        <v>FN200229b</v>
      </c>
      <c r="C61" s="116">
        <v>0.1</v>
      </c>
      <c r="D61">
        <f>C61*D68</f>
        <v>4</v>
      </c>
      <c r="E61">
        <f>SUM(I61:O61)</f>
        <v>0</v>
      </c>
      <c r="G61" t="s">
        <v>105</v>
      </c>
      <c r="I61" s="120"/>
      <c r="J61" s="120"/>
      <c r="K61" s="120"/>
      <c r="L61" s="120"/>
      <c r="M61" s="120"/>
      <c r="N61" s="120"/>
      <c r="O61" s="120"/>
      <c r="P61" s="99"/>
      <c r="Q61" s="113"/>
    </row>
    <row r="62" spans="1:17" ht="12.75">
      <c r="A62" s="191">
        <f>E1+7</f>
        <v>37577</v>
      </c>
      <c r="C62" s="117">
        <v>0.1</v>
      </c>
      <c r="D62">
        <f>C62*D68</f>
        <v>4</v>
      </c>
      <c r="E62">
        <f aca="true" t="shared" si="11" ref="E62:E67">SUM(I62:O62)</f>
        <v>0</v>
      </c>
      <c r="G62" t="s">
        <v>106</v>
      </c>
      <c r="I62" s="121"/>
      <c r="J62" s="121"/>
      <c r="K62" s="121"/>
      <c r="L62" s="121"/>
      <c r="M62" s="121"/>
      <c r="N62" s="121"/>
      <c r="O62" s="121"/>
      <c r="P62" s="99"/>
      <c r="Q62" s="113"/>
    </row>
    <row r="63" spans="1:17" ht="12.75">
      <c r="A63" s="192" t="s">
        <v>194</v>
      </c>
      <c r="C63" s="116">
        <v>0.05</v>
      </c>
      <c r="D63">
        <f>C63*D68</f>
        <v>2</v>
      </c>
      <c r="E63">
        <f t="shared" si="11"/>
        <v>0</v>
      </c>
      <c r="G63" t="s">
        <v>107</v>
      </c>
      <c r="I63" s="120"/>
      <c r="J63" s="120"/>
      <c r="K63" s="120"/>
      <c r="L63" s="120"/>
      <c r="M63" s="120"/>
      <c r="N63" s="120"/>
      <c r="O63" s="120"/>
      <c r="P63" s="99"/>
      <c r="Q63" s="113"/>
    </row>
    <row r="64" spans="1:17" ht="12.75">
      <c r="A64" s="191">
        <f>G1</f>
        <v>37583</v>
      </c>
      <c r="C64" s="117">
        <v>0.35</v>
      </c>
      <c r="D64">
        <f>C64*D68</f>
        <v>14</v>
      </c>
      <c r="E64">
        <f t="shared" si="11"/>
        <v>0</v>
      </c>
      <c r="G64" t="s">
        <v>108</v>
      </c>
      <c r="I64" s="121"/>
      <c r="J64" s="121"/>
      <c r="K64" s="121"/>
      <c r="L64" s="121"/>
      <c r="M64" s="121"/>
      <c r="N64" s="121"/>
      <c r="O64" s="121"/>
      <c r="P64" s="99"/>
      <c r="Q64" s="113"/>
    </row>
    <row r="65" spans="3:16" ht="12.75">
      <c r="C65" s="116">
        <v>0.05</v>
      </c>
      <c r="D65">
        <f>C65*D68</f>
        <v>2</v>
      </c>
      <c r="E65">
        <f t="shared" si="11"/>
        <v>0</v>
      </c>
      <c r="G65" t="s">
        <v>109</v>
      </c>
      <c r="I65" s="120"/>
      <c r="J65" s="120"/>
      <c r="K65" s="120"/>
      <c r="L65" s="120"/>
      <c r="M65" s="120"/>
      <c r="N65" s="120"/>
      <c r="O65" s="120"/>
      <c r="P65" s="99"/>
    </row>
    <row r="66" spans="3:16" ht="12.75">
      <c r="C66" s="117">
        <v>0.15</v>
      </c>
      <c r="D66">
        <f>C66*D68</f>
        <v>6</v>
      </c>
      <c r="E66">
        <f t="shared" si="11"/>
        <v>0</v>
      </c>
      <c r="G66" t="s">
        <v>110</v>
      </c>
      <c r="I66" s="121"/>
      <c r="J66" s="121"/>
      <c r="K66" s="121"/>
      <c r="L66" s="121"/>
      <c r="M66" s="121"/>
      <c r="N66" s="121"/>
      <c r="O66" s="121"/>
      <c r="P66" s="99"/>
    </row>
    <row r="67" spans="1:16" ht="12.75">
      <c r="A67" t="s">
        <v>140</v>
      </c>
      <c r="C67" s="116">
        <v>0.2</v>
      </c>
      <c r="D67">
        <f>C67*D68</f>
        <v>8</v>
      </c>
      <c r="E67">
        <f t="shared" si="11"/>
        <v>0</v>
      </c>
      <c r="G67" t="s">
        <v>112</v>
      </c>
      <c r="I67" s="120"/>
      <c r="J67" s="120"/>
      <c r="K67" s="120"/>
      <c r="L67" s="120"/>
      <c r="M67" s="120"/>
      <c r="N67" s="120"/>
      <c r="O67" s="120"/>
      <c r="P67" s="99"/>
    </row>
    <row r="68" spans="1:16" ht="12.75">
      <c r="A68" s="107">
        <f>E68/D68</f>
        <v>0</v>
      </c>
      <c r="C68" s="107">
        <f>SUM(C61:C67)</f>
        <v>1</v>
      </c>
      <c r="D68" s="122">
        <v>40</v>
      </c>
      <c r="E68" s="104">
        <f>SUM(E61:E67)</f>
        <v>0</v>
      </c>
      <c r="G68" t="s">
        <v>111</v>
      </c>
      <c r="I68" s="104">
        <f aca="true" t="shared" si="12" ref="I68:O68">SUM(I61:I67)</f>
        <v>0</v>
      </c>
      <c r="J68" s="104">
        <f t="shared" si="12"/>
        <v>0</v>
      </c>
      <c r="K68" s="104">
        <f t="shared" si="12"/>
        <v>0</v>
      </c>
      <c r="L68" s="104">
        <f t="shared" si="12"/>
        <v>0</v>
      </c>
      <c r="M68" s="104">
        <f t="shared" si="12"/>
        <v>0</v>
      </c>
      <c r="N68" s="104">
        <f t="shared" si="12"/>
        <v>0</v>
      </c>
      <c r="O68" s="104">
        <f t="shared" si="12"/>
        <v>0</v>
      </c>
      <c r="P68" s="99"/>
    </row>
    <row r="69" ht="12.75">
      <c r="P69" s="99"/>
    </row>
    <row r="70" spans="1:16" ht="12.75">
      <c r="A70" s="189" t="s">
        <v>120</v>
      </c>
      <c r="C70" s="114" t="s">
        <v>122</v>
      </c>
      <c r="D70" s="76" t="s">
        <v>121</v>
      </c>
      <c r="E70" s="76" t="s">
        <v>123</v>
      </c>
      <c r="F70" s="75"/>
      <c r="G70" s="75" t="s">
        <v>125</v>
      </c>
      <c r="H70" s="115"/>
      <c r="I70" s="105" t="s">
        <v>113</v>
      </c>
      <c r="J70" s="105" t="s">
        <v>114</v>
      </c>
      <c r="K70" s="105" t="s">
        <v>115</v>
      </c>
      <c r="L70" s="105" t="s">
        <v>116</v>
      </c>
      <c r="M70" s="105" t="s">
        <v>117</v>
      </c>
      <c r="N70" s="105" t="s">
        <v>118</v>
      </c>
      <c r="O70" s="105" t="s">
        <v>119</v>
      </c>
      <c r="P70" s="99"/>
    </row>
    <row r="71" spans="1:16" ht="12.75">
      <c r="A71" s="189" t="str">
        <f>A61</f>
        <v>Second Week</v>
      </c>
      <c r="B71" s="190" t="str">
        <f>B61</f>
        <v>FN200229b</v>
      </c>
      <c r="C71" s="106">
        <f>D71/D81</f>
        <v>0.29411764705882354</v>
      </c>
      <c r="D71" s="118">
        <v>5</v>
      </c>
      <c r="E71">
        <f>SUM(I71:O71)</f>
        <v>0</v>
      </c>
      <c r="G71" s="201" t="s">
        <v>124</v>
      </c>
      <c r="H71" s="201"/>
      <c r="I71" s="121"/>
      <c r="J71" s="121"/>
      <c r="K71" s="121"/>
      <c r="L71" s="121"/>
      <c r="M71" s="121"/>
      <c r="N71" s="121"/>
      <c r="O71" s="121"/>
      <c r="P71" s="99"/>
    </row>
    <row r="72" spans="1:16" ht="25.5" customHeight="1">
      <c r="A72" s="191">
        <f>E1+7</f>
        <v>37577</v>
      </c>
      <c r="C72" s="106">
        <f>D72/D81</f>
        <v>0.058823529411764705</v>
      </c>
      <c r="D72" s="119">
        <v>1</v>
      </c>
      <c r="E72">
        <f aca="true" t="shared" si="13" ref="E72:E80">SUM(I72:O72)</f>
        <v>0</v>
      </c>
      <c r="G72" s="202" t="s">
        <v>126</v>
      </c>
      <c r="H72" s="201"/>
      <c r="I72" s="120"/>
      <c r="J72" s="120"/>
      <c r="K72" s="120"/>
      <c r="L72" s="120"/>
      <c r="M72" s="120"/>
      <c r="N72" s="120"/>
      <c r="O72" s="120"/>
      <c r="P72" s="99"/>
    </row>
    <row r="73" spans="1:16" ht="12.75">
      <c r="A73" s="192" t="s">
        <v>194</v>
      </c>
      <c r="C73" s="106">
        <f>D73/D81</f>
        <v>0.11764705882352941</v>
      </c>
      <c r="D73" s="118">
        <v>2</v>
      </c>
      <c r="E73">
        <f t="shared" si="13"/>
        <v>0</v>
      </c>
      <c r="G73" s="201" t="s">
        <v>127</v>
      </c>
      <c r="H73" s="201"/>
      <c r="I73" s="121"/>
      <c r="J73" s="121"/>
      <c r="K73" s="121"/>
      <c r="L73" s="121"/>
      <c r="M73" s="121"/>
      <c r="N73" s="121"/>
      <c r="O73" s="121"/>
      <c r="P73" s="99"/>
    </row>
    <row r="74" spans="1:16" ht="24.75" customHeight="1">
      <c r="A74" s="191">
        <f>G1</f>
        <v>37583</v>
      </c>
      <c r="C74" s="106">
        <f>D74/D81</f>
        <v>0.058823529411764705</v>
      </c>
      <c r="D74" s="119">
        <v>1</v>
      </c>
      <c r="E74">
        <f t="shared" si="13"/>
        <v>0</v>
      </c>
      <c r="G74" s="202" t="s">
        <v>128</v>
      </c>
      <c r="H74" s="201"/>
      <c r="I74" s="120"/>
      <c r="J74" s="120"/>
      <c r="K74" s="120"/>
      <c r="L74" s="120"/>
      <c r="M74" s="120"/>
      <c r="N74" s="120"/>
      <c r="O74" s="120"/>
      <c r="P74" s="99"/>
    </row>
    <row r="75" spans="3:16" ht="25.5" customHeight="1">
      <c r="C75" s="106">
        <f>D75/D81</f>
        <v>0.11764705882352941</v>
      </c>
      <c r="D75" s="118">
        <v>2</v>
      </c>
      <c r="E75">
        <f t="shared" si="13"/>
        <v>0</v>
      </c>
      <c r="G75" s="202" t="s">
        <v>129</v>
      </c>
      <c r="H75" s="201"/>
      <c r="I75" s="121"/>
      <c r="J75" s="121"/>
      <c r="K75" s="121"/>
      <c r="L75" s="121"/>
      <c r="M75" s="121"/>
      <c r="N75" s="121"/>
      <c r="O75" s="121"/>
      <c r="P75" s="99"/>
    </row>
    <row r="76" spans="3:16" ht="25.5" customHeight="1">
      <c r="C76" s="106">
        <f>D76/D81</f>
        <v>0</v>
      </c>
      <c r="D76" s="119">
        <v>0</v>
      </c>
      <c r="E76">
        <f t="shared" si="13"/>
        <v>0</v>
      </c>
      <c r="G76" s="202" t="s">
        <v>130</v>
      </c>
      <c r="H76" s="201"/>
      <c r="I76" s="120"/>
      <c r="J76" s="120"/>
      <c r="K76" s="120"/>
      <c r="L76" s="120"/>
      <c r="M76" s="120"/>
      <c r="N76" s="120"/>
      <c r="O76" s="120"/>
      <c r="P76" s="99"/>
    </row>
    <row r="77" spans="3:16" ht="12.75">
      <c r="C77" s="106">
        <f>D77/D81</f>
        <v>0.17647058823529413</v>
      </c>
      <c r="D77" s="118">
        <v>3</v>
      </c>
      <c r="E77">
        <f t="shared" si="13"/>
        <v>0</v>
      </c>
      <c r="G77" s="201" t="s">
        <v>131</v>
      </c>
      <c r="H77" s="201"/>
      <c r="I77" s="121"/>
      <c r="J77" s="121"/>
      <c r="K77" s="121"/>
      <c r="L77" s="121"/>
      <c r="M77" s="121"/>
      <c r="N77" s="121"/>
      <c r="O77" s="121"/>
      <c r="P77" s="99"/>
    </row>
    <row r="78" spans="3:16" ht="12.75">
      <c r="C78" s="106">
        <f>D78/D81</f>
        <v>0.058823529411764705</v>
      </c>
      <c r="D78" s="119">
        <v>1</v>
      </c>
      <c r="E78">
        <f t="shared" si="13"/>
        <v>0</v>
      </c>
      <c r="G78" s="201" t="s">
        <v>132</v>
      </c>
      <c r="H78" s="201"/>
      <c r="I78" s="120"/>
      <c r="J78" s="120"/>
      <c r="K78" s="120"/>
      <c r="L78" s="120"/>
      <c r="M78" s="120"/>
      <c r="N78" s="120"/>
      <c r="O78" s="120"/>
      <c r="P78" s="99"/>
    </row>
    <row r="79" spans="3:16" ht="12.75">
      <c r="C79" s="106">
        <f>D79/D81</f>
        <v>0.11764705882352941</v>
      </c>
      <c r="D79" s="118">
        <v>2</v>
      </c>
      <c r="E79">
        <f t="shared" si="13"/>
        <v>0</v>
      </c>
      <c r="G79" s="201" t="s">
        <v>133</v>
      </c>
      <c r="H79" s="201"/>
      <c r="I79" s="121"/>
      <c r="J79" s="121"/>
      <c r="K79" s="121"/>
      <c r="L79" s="121"/>
      <c r="M79" s="121"/>
      <c r="N79" s="121"/>
      <c r="O79" s="121"/>
      <c r="P79" s="99"/>
    </row>
    <row r="80" spans="1:16" ht="27" customHeight="1">
      <c r="A80" s="123" t="s">
        <v>139</v>
      </c>
      <c r="C80" s="106">
        <f>D80/D81</f>
        <v>0</v>
      </c>
      <c r="D80" s="119">
        <v>0</v>
      </c>
      <c r="E80">
        <f t="shared" si="13"/>
        <v>0</v>
      </c>
      <c r="G80" s="202" t="s">
        <v>134</v>
      </c>
      <c r="H80" s="201"/>
      <c r="I80" s="120"/>
      <c r="J80" s="120"/>
      <c r="K80" s="120"/>
      <c r="L80" s="120"/>
      <c r="M80" s="120"/>
      <c r="N80" s="120"/>
      <c r="O80" s="120"/>
      <c r="P80" s="99"/>
    </row>
    <row r="81" spans="1:16" ht="12.75">
      <c r="A81" s="108">
        <f>E81/D81</f>
        <v>0</v>
      </c>
      <c r="C81" s="108">
        <f>SUM(C71:C80)</f>
        <v>1</v>
      </c>
      <c r="D81" s="109">
        <f>SUM(D71:D80)</f>
        <v>17</v>
      </c>
      <c r="E81" s="110">
        <f>SUM(E71:E80)</f>
        <v>0</v>
      </c>
      <c r="G81" t="s">
        <v>111</v>
      </c>
      <c r="I81" s="110">
        <f aca="true" t="shared" si="14" ref="I81:O81">SUM(I71:I80)</f>
        <v>0</v>
      </c>
      <c r="J81" s="110">
        <f t="shared" si="14"/>
        <v>0</v>
      </c>
      <c r="K81" s="110">
        <f t="shared" si="14"/>
        <v>0</v>
      </c>
      <c r="L81" s="110">
        <f t="shared" si="14"/>
        <v>0</v>
      </c>
      <c r="M81" s="110">
        <f t="shared" si="14"/>
        <v>0</v>
      </c>
      <c r="N81" s="110">
        <f t="shared" si="14"/>
        <v>0</v>
      </c>
      <c r="O81" s="110">
        <f t="shared" si="14"/>
        <v>0</v>
      </c>
      <c r="P81" s="99"/>
    </row>
    <row r="82" spans="1:16" ht="13.5" thickBot="1">
      <c r="A82" s="47"/>
      <c r="B82" s="47"/>
      <c r="C82" s="112"/>
      <c r="D82" s="100"/>
      <c r="E82" s="47"/>
      <c r="F82" s="47"/>
      <c r="G82" s="47"/>
      <c r="H82" s="47"/>
      <c r="I82" s="47"/>
      <c r="J82" s="47"/>
      <c r="K82" s="47"/>
      <c r="L82" s="47"/>
      <c r="M82" s="47"/>
      <c r="N82" s="47"/>
      <c r="O82" s="47"/>
      <c r="P82" s="99"/>
    </row>
    <row r="83" spans="1:8" ht="13.5" thickBot="1">
      <c r="A83" s="89" t="s">
        <v>86</v>
      </c>
      <c r="B83" s="90"/>
      <c r="C83" s="90" t="s">
        <v>141</v>
      </c>
      <c r="D83" s="90" t="s">
        <v>138</v>
      </c>
      <c r="E83" s="90" t="s">
        <v>137</v>
      </c>
      <c r="F83" s="91"/>
      <c r="G83" s="92" t="s">
        <v>136</v>
      </c>
      <c r="H83" s="93" t="s">
        <v>72</v>
      </c>
    </row>
    <row r="84" spans="1:8" ht="12.75">
      <c r="A84" s="125" t="str">
        <f>$B$1</f>
        <v>FN200229</v>
      </c>
      <c r="B84" s="90"/>
      <c r="C84" s="126">
        <f>1-AVERAGE(ABS(1-A30),ABS(1-A43),ABS(1-A68),ABS(1-A81))</f>
        <v>0</v>
      </c>
      <c r="D84" s="127">
        <f>E43+E81</f>
        <v>0</v>
      </c>
      <c r="E84" s="127">
        <f>E30+E68</f>
        <v>0</v>
      </c>
      <c r="F84" s="128"/>
      <c r="G84" s="129">
        <f>G16+G53</f>
        <v>0</v>
      </c>
      <c r="H84" s="130">
        <f>H16+H53</f>
        <v>0</v>
      </c>
    </row>
    <row r="85" spans="1:8" ht="12.75">
      <c r="A85" s="63" t="s">
        <v>94</v>
      </c>
      <c r="B85" s="46" t="s">
        <v>146</v>
      </c>
      <c r="C85" s="47"/>
      <c r="D85" s="47"/>
      <c r="E85" s="47"/>
      <c r="F85" s="39">
        <v>1</v>
      </c>
      <c r="G85" s="135" t="s">
        <v>147</v>
      </c>
      <c r="H85" s="94"/>
    </row>
    <row r="86" spans="1:8" ht="12.75">
      <c r="A86" s="63"/>
      <c r="B86" s="78" t="s">
        <v>148</v>
      </c>
      <c r="C86" s="35"/>
      <c r="D86" s="35"/>
      <c r="E86" s="35"/>
      <c r="F86" s="39">
        <v>1</v>
      </c>
      <c r="G86" s="135" t="s">
        <v>149</v>
      </c>
      <c r="H86" s="94"/>
    </row>
    <row r="87" spans="1:8" ht="12.75">
      <c r="A87" s="63"/>
      <c r="B87" s="78" t="s">
        <v>150</v>
      </c>
      <c r="C87" s="35"/>
      <c r="D87" s="35"/>
      <c r="E87" s="35"/>
      <c r="F87" s="39">
        <v>1</v>
      </c>
      <c r="G87" s="135" t="s">
        <v>149</v>
      </c>
      <c r="H87" s="94"/>
    </row>
    <row r="88" spans="1:8" ht="12.75">
      <c r="A88" s="63"/>
      <c r="B88" s="78" t="s">
        <v>151</v>
      </c>
      <c r="C88" s="35"/>
      <c r="D88" s="35"/>
      <c r="E88" s="35"/>
      <c r="F88" s="39"/>
      <c r="G88" s="136" t="s">
        <v>152</v>
      </c>
      <c r="H88" s="94"/>
    </row>
    <row r="89" spans="1:8" ht="12.75">
      <c r="A89" s="63"/>
      <c r="B89" s="78" t="s">
        <v>153</v>
      </c>
      <c r="C89" s="35"/>
      <c r="D89" s="35"/>
      <c r="E89" s="35"/>
      <c r="F89" s="39"/>
      <c r="G89" s="135">
        <v>1234</v>
      </c>
      <c r="H89" s="94"/>
    </row>
    <row r="90" spans="1:8" ht="13.5" thickBot="1">
      <c r="A90" s="63"/>
      <c r="B90" s="124" t="s">
        <v>154</v>
      </c>
      <c r="C90" s="35"/>
      <c r="D90" s="35"/>
      <c r="E90" s="35"/>
      <c r="F90" s="35"/>
      <c r="G90" s="79" t="s">
        <v>155</v>
      </c>
      <c r="H90" s="94" t="s">
        <v>156</v>
      </c>
    </row>
    <row r="91" spans="1:8" ht="13.5" thickBot="1">
      <c r="A91" s="63"/>
      <c r="B91" s="124"/>
      <c r="C91" s="35"/>
      <c r="D91" s="35"/>
      <c r="E91" s="164"/>
      <c r="F91" s="165" t="s">
        <v>193</v>
      </c>
      <c r="G91" s="166">
        <f>E1+6</f>
        <v>37576</v>
      </c>
      <c r="H91" s="193">
        <f>G1</f>
        <v>37583</v>
      </c>
    </row>
    <row r="92" spans="1:8" ht="12.75">
      <c r="A92" s="63" t="s">
        <v>158</v>
      </c>
      <c r="B92" s="78" t="s">
        <v>157</v>
      </c>
      <c r="C92" s="35"/>
      <c r="D92" s="35"/>
      <c r="E92" s="35"/>
      <c r="F92" s="35"/>
      <c r="G92" s="133">
        <v>1</v>
      </c>
      <c r="H92" s="134">
        <v>1</v>
      </c>
    </row>
    <row r="93" spans="1:8" ht="12.75">
      <c r="A93" s="63"/>
      <c r="B93" s="78" t="s">
        <v>159</v>
      </c>
      <c r="C93" s="35"/>
      <c r="D93" s="35"/>
      <c r="E93" s="35"/>
      <c r="F93" s="35"/>
      <c r="G93" s="133">
        <v>9</v>
      </c>
      <c r="H93" s="134">
        <v>9</v>
      </c>
    </row>
    <row r="94" spans="1:8" ht="12.75">
      <c r="A94" s="63"/>
      <c r="B94" s="78" t="s">
        <v>160</v>
      </c>
      <c r="C94" s="35"/>
      <c r="D94" s="35"/>
      <c r="E94" s="35"/>
      <c r="F94" s="35"/>
      <c r="G94" s="133">
        <v>9</v>
      </c>
      <c r="H94" s="134">
        <v>9</v>
      </c>
    </row>
    <row r="95" spans="1:8" ht="12.75">
      <c r="A95" s="63"/>
      <c r="B95" s="78" t="s">
        <v>161</v>
      </c>
      <c r="C95" s="35"/>
      <c r="D95" s="35"/>
      <c r="E95" s="35"/>
      <c r="F95" s="35"/>
      <c r="G95" s="133">
        <v>9</v>
      </c>
      <c r="H95" s="134">
        <v>9</v>
      </c>
    </row>
    <row r="96" spans="1:8" ht="12.75">
      <c r="A96" s="63"/>
      <c r="B96" s="78" t="s">
        <v>95</v>
      </c>
      <c r="C96" s="35"/>
      <c r="D96" s="35"/>
      <c r="E96" s="35"/>
      <c r="F96" s="35"/>
      <c r="G96" s="133">
        <v>1</v>
      </c>
      <c r="H96" s="134">
        <v>1</v>
      </c>
    </row>
    <row r="97" spans="1:10" ht="12.75">
      <c r="A97" s="63"/>
      <c r="B97" s="78" t="s">
        <v>162</v>
      </c>
      <c r="C97" s="35"/>
      <c r="D97" s="35"/>
      <c r="E97" s="35"/>
      <c r="F97" s="35"/>
      <c r="G97" s="167">
        <f>IF(G98&gt;0,1,9)</f>
        <v>9</v>
      </c>
      <c r="H97" s="172">
        <f>IF(H98&gt;0,1,9)</f>
        <v>9</v>
      </c>
      <c r="I97" s="34"/>
      <c r="J97" s="35"/>
    </row>
    <row r="98" spans="1:10" ht="12.75">
      <c r="A98" s="63"/>
      <c r="B98" s="78"/>
      <c r="C98" s="35" t="s">
        <v>163</v>
      </c>
      <c r="D98" s="35"/>
      <c r="E98" s="35" t="s">
        <v>164</v>
      </c>
      <c r="F98" s="35"/>
      <c r="G98" s="168">
        <f>G16</f>
        <v>0</v>
      </c>
      <c r="H98" s="173">
        <f>G53</f>
        <v>0</v>
      </c>
      <c r="I98" s="34"/>
      <c r="J98" s="35"/>
    </row>
    <row r="99" spans="1:10" ht="12.75">
      <c r="A99" s="63"/>
      <c r="B99" s="78"/>
      <c r="C99" s="35" t="s">
        <v>165</v>
      </c>
      <c r="D99" s="35"/>
      <c r="E99" s="35"/>
      <c r="F99" s="39">
        <v>1</v>
      </c>
      <c r="G99" s="169" t="s">
        <v>149</v>
      </c>
      <c r="H99" s="173"/>
      <c r="I99" s="34"/>
      <c r="J99" s="35"/>
    </row>
    <row r="100" spans="1:10" ht="12.75">
      <c r="A100" s="34"/>
      <c r="B100" s="78"/>
      <c r="C100" s="35" t="s">
        <v>166</v>
      </c>
      <c r="D100" s="35"/>
      <c r="E100" s="35" t="s">
        <v>164</v>
      </c>
      <c r="F100" s="35"/>
      <c r="G100" s="170">
        <f>H16</f>
        <v>0</v>
      </c>
      <c r="H100" s="174">
        <f>H53</f>
        <v>0</v>
      </c>
      <c r="I100" s="34"/>
      <c r="J100" s="35"/>
    </row>
    <row r="101" spans="1:10" ht="12.75">
      <c r="A101" s="34"/>
      <c r="B101" s="78"/>
      <c r="C101" s="35" t="s">
        <v>167</v>
      </c>
      <c r="D101" s="35"/>
      <c r="E101" s="35"/>
      <c r="F101" s="39">
        <v>1</v>
      </c>
      <c r="G101" s="169" t="s">
        <v>149</v>
      </c>
      <c r="H101" s="173"/>
      <c r="I101" s="34"/>
      <c r="J101" s="35"/>
    </row>
    <row r="102" spans="1:10" ht="12.75">
      <c r="A102" s="34"/>
      <c r="B102" s="78" t="s">
        <v>168</v>
      </c>
      <c r="C102" s="35"/>
      <c r="D102" s="35"/>
      <c r="E102" s="35"/>
      <c r="F102" s="35"/>
      <c r="G102" s="171">
        <v>9</v>
      </c>
      <c r="H102" s="175">
        <v>9</v>
      </c>
      <c r="I102" s="34"/>
      <c r="J102" s="35"/>
    </row>
    <row r="103" spans="1:10" ht="12.75">
      <c r="A103" s="137" t="s">
        <v>169</v>
      </c>
      <c r="B103" s="74"/>
      <c r="C103" s="75"/>
      <c r="D103" s="75"/>
      <c r="E103" s="75"/>
      <c r="F103" s="75"/>
      <c r="G103" s="131"/>
      <c r="H103" s="132"/>
      <c r="I103" s="34"/>
      <c r="J103" s="35"/>
    </row>
    <row r="104" spans="1:8" ht="12.75">
      <c r="A104" s="34"/>
      <c r="B104" s="35"/>
      <c r="C104" s="35"/>
      <c r="D104" s="35"/>
      <c r="E104" s="35"/>
      <c r="F104" s="35"/>
      <c r="G104" s="79"/>
      <c r="H104" s="94"/>
    </row>
    <row r="105" spans="1:8" ht="12.75">
      <c r="A105" s="34"/>
      <c r="B105" s="46" t="s">
        <v>87</v>
      </c>
      <c r="C105" s="47"/>
      <c r="D105" s="47"/>
      <c r="E105" s="47" t="s">
        <v>90</v>
      </c>
      <c r="F105" s="47"/>
      <c r="G105" s="47" t="s">
        <v>2</v>
      </c>
      <c r="H105" s="95" t="s">
        <v>92</v>
      </c>
    </row>
    <row r="106" spans="1:8" ht="12.75">
      <c r="A106" s="34"/>
      <c r="B106" s="71" t="s">
        <v>88</v>
      </c>
      <c r="C106" s="72">
        <f>B53</f>
        <v>37583</v>
      </c>
      <c r="D106" s="35"/>
      <c r="E106" s="35" t="s">
        <v>91</v>
      </c>
      <c r="F106" s="35"/>
      <c r="G106" s="73"/>
      <c r="H106" s="96"/>
    </row>
    <row r="107" spans="1:8" ht="12.75">
      <c r="A107" s="34"/>
      <c r="B107" s="71" t="s">
        <v>89</v>
      </c>
      <c r="C107" s="72">
        <f>C106+8</f>
        <v>37591</v>
      </c>
      <c r="D107" s="35"/>
      <c r="E107" s="35"/>
      <c r="F107" s="35"/>
      <c r="G107" s="35"/>
      <c r="H107" s="36"/>
    </row>
    <row r="108" spans="1:10" ht="12.75">
      <c r="A108" s="34"/>
      <c r="B108" s="74"/>
      <c r="C108" s="75"/>
      <c r="D108" s="75"/>
      <c r="E108" s="76" t="s">
        <v>93</v>
      </c>
      <c r="F108" s="77">
        <v>2</v>
      </c>
      <c r="G108" s="75"/>
      <c r="H108" s="101"/>
      <c r="J108" s="35"/>
    </row>
    <row r="109" spans="1:11" ht="12.75">
      <c r="A109" s="34"/>
      <c r="B109" s="151"/>
      <c r="C109" s="152" t="s">
        <v>142</v>
      </c>
      <c r="D109" s="153"/>
      <c r="E109" s="154" t="s">
        <v>144</v>
      </c>
      <c r="F109" s="155"/>
      <c r="G109" s="156">
        <f>G106+7</f>
        <v>7</v>
      </c>
      <c r="H109" s="176">
        <f>H18+H55</f>
        <v>796</v>
      </c>
      <c r="I109" s="34"/>
      <c r="J109" s="35"/>
      <c r="K109" s="35"/>
    </row>
    <row r="110" spans="1:10" ht="12.75">
      <c r="A110" s="34"/>
      <c r="B110" s="78"/>
      <c r="C110" s="35"/>
      <c r="D110" s="35"/>
      <c r="E110" s="44" t="s">
        <v>97</v>
      </c>
      <c r="F110" s="150"/>
      <c r="G110" s="35" t="s">
        <v>2</v>
      </c>
      <c r="H110" s="35" t="s">
        <v>98</v>
      </c>
      <c r="I110" s="34"/>
      <c r="J110" s="35"/>
    </row>
    <row r="111" spans="1:10" ht="12.75">
      <c r="A111" s="34"/>
      <c r="B111" s="151"/>
      <c r="C111" s="157" t="s">
        <v>143</v>
      </c>
      <c r="D111" s="153"/>
      <c r="E111" s="158"/>
      <c r="F111" s="159"/>
      <c r="G111" s="155"/>
      <c r="H111" s="177"/>
      <c r="I111" s="34"/>
      <c r="J111" s="35"/>
    </row>
    <row r="112" spans="1:9" ht="12.75">
      <c r="A112" s="97" t="s">
        <v>96</v>
      </c>
      <c r="B112" s="80"/>
      <c r="C112" s="80"/>
      <c r="D112" s="80"/>
      <c r="E112" s="80"/>
      <c r="F112" s="80"/>
      <c r="G112" s="80"/>
      <c r="H112" s="98"/>
      <c r="I112" s="34"/>
    </row>
    <row r="113" spans="1:8" ht="12.75">
      <c r="A113" s="34"/>
      <c r="B113" s="39"/>
      <c r="C113" s="39"/>
      <c r="D113" s="39"/>
      <c r="E113" s="39"/>
      <c r="F113" s="39"/>
      <c r="G113" s="39"/>
      <c r="H113" s="40"/>
    </row>
    <row r="114" spans="1:8" ht="13.5" thickBot="1">
      <c r="A114" s="37"/>
      <c r="B114" s="41"/>
      <c r="C114" s="41"/>
      <c r="D114" s="41"/>
      <c r="E114" s="41"/>
      <c r="F114" s="41"/>
      <c r="G114" s="41"/>
      <c r="H114" s="42"/>
    </row>
  </sheetData>
  <mergeCells count="24">
    <mergeCell ref="B3:H3"/>
    <mergeCell ref="B4:H4"/>
    <mergeCell ref="B5:H5"/>
    <mergeCell ref="B6:H6"/>
    <mergeCell ref="G41:H41"/>
    <mergeCell ref="G42:H42"/>
    <mergeCell ref="G40:H40"/>
    <mergeCell ref="G39:H39"/>
    <mergeCell ref="G38:H38"/>
    <mergeCell ref="G37:H37"/>
    <mergeCell ref="G33:H33"/>
    <mergeCell ref="G34:H34"/>
    <mergeCell ref="G35:H35"/>
    <mergeCell ref="G36:H36"/>
    <mergeCell ref="G71:H71"/>
    <mergeCell ref="G72:H72"/>
    <mergeCell ref="G73:H73"/>
    <mergeCell ref="G74:H74"/>
    <mergeCell ref="G79:H79"/>
    <mergeCell ref="G80:H80"/>
    <mergeCell ref="G75:H75"/>
    <mergeCell ref="G76:H76"/>
    <mergeCell ref="G77:H77"/>
    <mergeCell ref="G78:H78"/>
  </mergeCells>
  <conditionalFormatting sqref="G19 G56">
    <cfRule type="cellIs" priority="1" dxfId="0" operator="lessThanOrEqual" stopIfTrue="1">
      <formula>0</formula>
    </cfRule>
  </conditionalFormatting>
  <conditionalFormatting sqref="C30 C68">
    <cfRule type="cellIs" priority="2" dxfId="1" operator="notEqual" stopIfTrue="1">
      <formula>1</formula>
    </cfRule>
  </conditionalFormatting>
  <conditionalFormatting sqref="G109">
    <cfRule type="cellIs" priority="3" dxfId="0" operator="equal" stopIfTrue="1">
      <formula>7</formula>
    </cfRule>
  </conditionalFormatting>
  <printOptions/>
  <pageMargins left="0.5" right="0.5" top="1" bottom="1" header="0.5" footer="0.5"/>
  <pageSetup fitToHeight="3" horizontalDpi="300" verticalDpi="300" orientation="portrait" r:id="rId1"/>
  <headerFooter alignWithMargins="0">
    <oddHeader>&amp;C&amp;A&amp;RPage &amp;P</oddHeader>
    <oddFooter>&amp;LTemplate by MullaneyVision mullaney@alumni.gwu.edu&amp;R&amp;F,  &amp;D</oddFooter>
  </headerFooter>
  <rowBreaks count="2" manualBreakCount="2">
    <brk id="44" max="7" man="1"/>
    <brk id="8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MullaneyVision : http://mullaneyvision.net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Notebook</dc:title>
  <dc:subject>Tactical, Execution &amp; Feedback Log</dc:subject>
  <dc:creator>David Mullaney</dc:creator>
  <cp:keywords/>
  <dc:description/>
  <cp:lastModifiedBy>David Mullaney</cp:lastModifiedBy>
  <cp:lastPrinted>2003-01-03T14:20:44Z</cp:lastPrinted>
  <dcterms:created xsi:type="dcterms:W3CDTF">1996-10-14T23:33:28Z</dcterms:created>
  <dcterms:modified xsi:type="dcterms:W3CDTF">2003-01-06T16:21:25Z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